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_Special\CAD\RD\Methodology\.USERS\DZCJVAJ\____\KRAM\"/>
    </mc:Choice>
  </mc:AlternateContent>
  <bookViews>
    <workbookView xWindow="-120" yWindow="-120" windowWidth="21840" windowHeight="13140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Stavba!$H$44</definedName>
    <definedName name="CenaCelkem">Stavba!$G$33</definedName>
    <definedName name="CenaCelkemBezDPH">Stavba!$G$32</definedName>
    <definedName name="CenaCelkemVypocet" localSheetId="1">Stavba!$I$44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Stavba!$G$28</definedName>
    <definedName name="DPHZakl">Stavba!$G$30</definedName>
    <definedName name="dpsc" localSheetId="1">Stavba!$C$13</definedName>
    <definedName name="IČO" localSheetId="1">Stavba!$I$11</definedName>
    <definedName name="Mena">Stavba!$J$33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Stavba!$B$42</definedName>
    <definedName name="_xlnm.Print_Area" localSheetId="3">'Rozpočet Pol'!$A$1:$H$468</definedName>
    <definedName name="_xlnm.Print_Area" localSheetId="1">Stavba!$A$1:$J$75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Stavba!#REF!</definedName>
    <definedName name="SazbaDPH1">'[1]Krycí list'!$C$30</definedName>
    <definedName name="SazbaDPH2" localSheetId="1">Stavba!$E$29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Stavba!$F$14</definedName>
    <definedName name="Z_B7E7C763_C459_487D_8ABA_5CFDDFBD5A84_.wvu.Cols" localSheetId="1" hidden="1">Stavba!$A:$A</definedName>
    <definedName name="Z_B7E7C763_C459_487D_8ABA_5CFDDFBD5A84_.wvu.PrintArea" localSheetId="1" hidden="1">Stavba!$B$1:$J$40</definedName>
    <definedName name="ZakladDPHSni">Stavba!#REF!</definedName>
    <definedName name="ZakladDPHSniVypocet" localSheetId="1">Stavba!$F$44</definedName>
    <definedName name="ZakladDPHZakl">Stavba!$G$29</definedName>
    <definedName name="ZakladDPHZaklVypocet" localSheetId="1">Stavba!$G$44</definedName>
    <definedName name="Zaokrouhleni">Stavba!$G$31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9" i="12" l="1"/>
  <c r="G427" i="12"/>
  <c r="G429" i="12"/>
  <c r="G430" i="12"/>
  <c r="G431" i="12"/>
  <c r="G432" i="12"/>
  <c r="G433" i="12"/>
  <c r="G435" i="12"/>
  <c r="G436" i="12"/>
  <c r="G437" i="12"/>
  <c r="G438" i="12"/>
  <c r="G439" i="12"/>
  <c r="G440" i="12"/>
  <c r="G442" i="12"/>
  <c r="G443" i="12"/>
  <c r="G445" i="12"/>
  <c r="G446" i="12"/>
  <c r="G448" i="12"/>
  <c r="G450" i="12"/>
  <c r="G452" i="12"/>
  <c r="G453" i="12"/>
  <c r="G454" i="12"/>
  <c r="G455" i="12"/>
  <c r="G456" i="12"/>
  <c r="G457" i="12"/>
  <c r="G458" i="12"/>
  <c r="G459" i="12"/>
  <c r="G461" i="12"/>
  <c r="G462" i="12"/>
  <c r="G464" i="12"/>
  <c r="G465" i="12"/>
  <c r="G387" i="12"/>
  <c r="G388" i="12"/>
  <c r="G389" i="12"/>
  <c r="G390" i="12"/>
  <c r="G391" i="12"/>
  <c r="G392" i="12"/>
  <c r="G393" i="12"/>
  <c r="G394" i="12"/>
  <c r="G395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10" i="12"/>
  <c r="G411" i="12"/>
  <c r="G412" i="12"/>
  <c r="G413" i="12"/>
  <c r="G414" i="12"/>
  <c r="G415" i="12"/>
  <c r="G416" i="12"/>
  <c r="G417" i="12"/>
  <c r="G418" i="12"/>
  <c r="G419" i="12"/>
  <c r="G421" i="12"/>
  <c r="G422" i="12"/>
  <c r="G386" i="12"/>
  <c r="G385" i="12"/>
  <c r="G384" i="12"/>
  <c r="G377" i="12"/>
  <c r="G376" i="12"/>
  <c r="G374" i="12"/>
  <c r="G375" i="12"/>
  <c r="G373" i="12"/>
  <c r="G371" i="12"/>
  <c r="G370" i="12"/>
  <c r="G369" i="12"/>
  <c r="G368" i="12"/>
  <c r="G367" i="12"/>
  <c r="G366" i="12"/>
  <c r="G364" i="12"/>
  <c r="G363" i="12"/>
  <c r="G362" i="12"/>
  <c r="G467" i="12" l="1"/>
  <c r="I71" i="1" s="1"/>
  <c r="G383" i="12"/>
  <c r="G409" i="12"/>
  <c r="G396" i="12"/>
  <c r="G420" i="12"/>
  <c r="G365" i="12"/>
  <c r="G361" i="12"/>
  <c r="G372" i="12"/>
  <c r="E148" i="12"/>
  <c r="G424" i="12" l="1"/>
  <c r="I70" i="1" s="1"/>
  <c r="G379" i="12"/>
  <c r="I69" i="1" s="1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9" i="12"/>
  <c r="H31" i="12"/>
  <c r="H32" i="12"/>
  <c r="H33" i="12"/>
  <c r="H34" i="12"/>
  <c r="H35" i="12"/>
  <c r="H36" i="12"/>
  <c r="H37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3" i="12"/>
  <c r="H54" i="12"/>
  <c r="H55" i="12"/>
  <c r="H56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8" i="12"/>
  <c r="H79" i="12"/>
  <c r="H82" i="12"/>
  <c r="H83" i="12"/>
  <c r="H84" i="12"/>
  <c r="H85" i="12"/>
  <c r="H86" i="12"/>
  <c r="H88" i="12"/>
  <c r="H89" i="12"/>
  <c r="H90" i="12"/>
  <c r="H91" i="12"/>
  <c r="H92" i="12"/>
  <c r="H93" i="12"/>
  <c r="H94" i="12"/>
  <c r="H95" i="12"/>
  <c r="H97" i="12"/>
  <c r="H98" i="12"/>
  <c r="H100" i="12"/>
  <c r="H101" i="12"/>
  <c r="H102" i="12"/>
  <c r="H103" i="12"/>
  <c r="H104" i="12"/>
  <c r="H105" i="12"/>
  <c r="H106" i="12"/>
  <c r="H107" i="12"/>
  <c r="H108" i="12"/>
  <c r="H109" i="12"/>
  <c r="H110" i="12"/>
  <c r="H112" i="12"/>
  <c r="H114" i="12"/>
  <c r="H116" i="12"/>
  <c r="H117" i="12"/>
  <c r="H119" i="12"/>
  <c r="H120" i="12"/>
  <c r="H121" i="12"/>
  <c r="H122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4" i="12"/>
  <c r="H145" i="12"/>
  <c r="H146" i="12"/>
  <c r="H147" i="12"/>
  <c r="H148" i="12"/>
  <c r="H149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6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4" i="12"/>
  <c r="H215" i="12"/>
  <c r="H217" i="12"/>
  <c r="H218" i="12"/>
  <c r="H219" i="12"/>
  <c r="H220" i="12"/>
  <c r="H221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6" i="12"/>
  <c r="H237" i="12"/>
  <c r="H238" i="12"/>
  <c r="H239" i="12"/>
  <c r="H240" i="12"/>
  <c r="H242" i="12"/>
  <c r="H243" i="12"/>
  <c r="H244" i="12"/>
  <c r="H245" i="12"/>
  <c r="H247" i="12"/>
  <c r="H248" i="12"/>
  <c r="H249" i="12"/>
  <c r="H251" i="12"/>
  <c r="H252" i="12"/>
  <c r="H253" i="12"/>
  <c r="H254" i="12"/>
  <c r="H255" i="12"/>
  <c r="H256" i="12"/>
  <c r="H257" i="12"/>
  <c r="H259" i="12"/>
  <c r="H260" i="12"/>
  <c r="H261" i="12"/>
  <c r="H263" i="12"/>
  <c r="H264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7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2" i="12"/>
  <c r="H333" i="12"/>
  <c r="H334" i="12"/>
  <c r="H335" i="12"/>
  <c r="H336" i="12"/>
  <c r="H337" i="12"/>
  <c r="H338" i="12"/>
  <c r="H339" i="12"/>
  <c r="H340" i="12"/>
  <c r="H342" i="12"/>
  <c r="H344" i="12"/>
  <c r="H345" i="12"/>
  <c r="H346" i="12"/>
  <c r="H347" i="12"/>
  <c r="H348" i="12"/>
  <c r="H349" i="12"/>
  <c r="H352" i="12"/>
  <c r="H354" i="12"/>
  <c r="H356" i="12"/>
  <c r="H10" i="12"/>
  <c r="H11" i="12"/>
  <c r="H12" i="12"/>
  <c r="H13" i="12"/>
  <c r="H9" i="12"/>
  <c r="G11" i="12"/>
  <c r="G13" i="12"/>
  <c r="G18" i="12"/>
  <c r="G23" i="12"/>
  <c r="G28" i="12"/>
  <c r="G31" i="12"/>
  <c r="G33" i="12"/>
  <c r="G35" i="12"/>
  <c r="G37" i="12"/>
  <c r="G39" i="12"/>
  <c r="G46" i="12"/>
  <c r="G48" i="12"/>
  <c r="G50" i="12"/>
  <c r="G53" i="12"/>
  <c r="G55" i="12"/>
  <c r="G57" i="12"/>
  <c r="G67" i="12"/>
  <c r="G78" i="12"/>
  <c r="G77" i="12" s="1"/>
  <c r="I52" i="1" s="1"/>
  <c r="G81" i="12"/>
  <c r="G83" i="12"/>
  <c r="G85" i="12"/>
  <c r="G88" i="12"/>
  <c r="G91" i="12"/>
  <c r="G93" i="12"/>
  <c r="G94" i="12"/>
  <c r="G97" i="12"/>
  <c r="G99" i="12"/>
  <c r="G105" i="12"/>
  <c r="G108" i="12"/>
  <c r="G111" i="12"/>
  <c r="G113" i="12"/>
  <c r="G116" i="12"/>
  <c r="G115" i="12" s="1"/>
  <c r="I56" i="1" s="1"/>
  <c r="G119" i="12"/>
  <c r="G118" i="12" s="1"/>
  <c r="I57" i="1" s="1"/>
  <c r="G124" i="12"/>
  <c r="G127" i="12"/>
  <c r="G129" i="12"/>
  <c r="G134" i="12"/>
  <c r="G136" i="12"/>
  <c r="G143" i="12"/>
  <c r="G145" i="12"/>
  <c r="G147" i="12"/>
  <c r="G149" i="12"/>
  <c r="G151" i="12"/>
  <c r="G154" i="12"/>
  <c r="G158" i="12"/>
  <c r="G159" i="12"/>
  <c r="G163" i="12"/>
  <c r="G165" i="12"/>
  <c r="G169" i="12"/>
  <c r="G173" i="12"/>
  <c r="G175" i="12"/>
  <c r="G174" i="12" s="1"/>
  <c r="I60" i="1" s="1"/>
  <c r="G178" i="12"/>
  <c r="G180" i="12"/>
  <c r="G183" i="12"/>
  <c r="G185" i="12"/>
  <c r="G187" i="12"/>
  <c r="G190" i="12"/>
  <c r="G194" i="12"/>
  <c r="G196" i="12"/>
  <c r="G197" i="12"/>
  <c r="G200" i="12"/>
  <c r="G203" i="12"/>
  <c r="G206" i="12"/>
  <c r="G208" i="12"/>
  <c r="G211" i="12"/>
  <c r="G213" i="12"/>
  <c r="G215" i="12"/>
  <c r="G217" i="12"/>
  <c r="G221" i="12"/>
  <c r="G223" i="12"/>
  <c r="G225" i="12"/>
  <c r="G227" i="12"/>
  <c r="G229" i="12"/>
  <c r="G231" i="12"/>
  <c r="G234" i="12"/>
  <c r="G235" i="12"/>
  <c r="G238" i="12"/>
  <c r="G240" i="12"/>
  <c r="G242" i="12"/>
  <c r="G244" i="12"/>
  <c r="G246" i="12"/>
  <c r="G249" i="12"/>
  <c r="G251" i="12"/>
  <c r="G255" i="12"/>
  <c r="G258" i="12"/>
  <c r="G261" i="12"/>
  <c r="G263" i="12"/>
  <c r="G266" i="12"/>
  <c r="G284" i="12"/>
  <c r="G286" i="12"/>
  <c r="G285" i="12" s="1"/>
  <c r="I68" i="1" s="1"/>
  <c r="G289" i="12"/>
  <c r="G291" i="12"/>
  <c r="G293" i="12"/>
  <c r="G296" i="12"/>
  <c r="G299" i="12"/>
  <c r="G301" i="12"/>
  <c r="G303" i="12"/>
  <c r="G305" i="12"/>
  <c r="G308" i="12"/>
  <c r="G310" i="12"/>
  <c r="G312" i="12"/>
  <c r="G314" i="12"/>
  <c r="G316" i="12"/>
  <c r="G322" i="12"/>
  <c r="G324" i="12"/>
  <c r="G327" i="12"/>
  <c r="G329" i="12"/>
  <c r="G331" i="12"/>
  <c r="G333" i="12"/>
  <c r="G335" i="12"/>
  <c r="G337" i="12"/>
  <c r="G339" i="12"/>
  <c r="G341" i="12"/>
  <c r="G344" i="12"/>
  <c r="G346" i="12"/>
  <c r="G347" i="12"/>
  <c r="G349" i="12"/>
  <c r="G351" i="12"/>
  <c r="G353" i="12"/>
  <c r="G355" i="12"/>
  <c r="I25" i="1"/>
  <c r="I24" i="1"/>
  <c r="I23" i="1"/>
  <c r="F44" i="1"/>
  <c r="G44" i="1"/>
  <c r="H44" i="1"/>
  <c r="I44" i="1"/>
  <c r="J43" i="1" s="1"/>
  <c r="J44" i="1"/>
  <c r="J32" i="1"/>
  <c r="J30" i="1"/>
  <c r="G42" i="1"/>
  <c r="F42" i="1"/>
  <c r="H36" i="1"/>
  <c r="J28" i="1"/>
  <c r="J29" i="1"/>
  <c r="J31" i="1"/>
  <c r="E28" i="1"/>
  <c r="G28" i="1"/>
  <c r="E30" i="1"/>
  <c r="G262" i="12" l="1"/>
  <c r="I66" i="1" s="1"/>
  <c r="G222" i="12"/>
  <c r="I63" i="1" s="1"/>
  <c r="G350" i="12"/>
  <c r="I74" i="1" s="1"/>
  <c r="G265" i="12"/>
  <c r="I67" i="1" s="1"/>
  <c r="G52" i="12"/>
  <c r="I51" i="1" s="1"/>
  <c r="G96" i="12"/>
  <c r="I55" i="1" s="1"/>
  <c r="G343" i="12"/>
  <c r="I73" i="1" s="1"/>
  <c r="G177" i="12"/>
  <c r="I61" i="1" s="1"/>
  <c r="G241" i="12"/>
  <c r="I64" i="1" s="1"/>
  <c r="G216" i="12"/>
  <c r="I62" i="1" s="1"/>
  <c r="G30" i="12"/>
  <c r="I49" i="1" s="1"/>
  <c r="G8" i="12"/>
  <c r="G288" i="12"/>
  <c r="I72" i="1" s="1"/>
  <c r="G250" i="12"/>
  <c r="I65" i="1" s="1"/>
  <c r="G150" i="12"/>
  <c r="I59" i="1" s="1"/>
  <c r="G123" i="12"/>
  <c r="I58" i="1" s="1"/>
  <c r="G87" i="12"/>
  <c r="I54" i="1" s="1"/>
  <c r="G80" i="12"/>
  <c r="I53" i="1" s="1"/>
  <c r="G38" i="12"/>
  <c r="I50" i="1" s="1"/>
  <c r="I22" i="1" l="1"/>
  <c r="G358" i="12"/>
  <c r="I48" i="1"/>
  <c r="I75" i="1" l="1"/>
  <c r="I21" i="1"/>
  <c r="I26" i="1" s="1"/>
  <c r="G29" i="1" s="1"/>
  <c r="G30" i="1" l="1"/>
  <c r="G33" i="1" s="1"/>
  <c r="G32" i="1" l="1"/>
  <c r="N358" i="12" l="1"/>
  <c r="F43" i="1" s="1"/>
  <c r="O358" i="12" l="1"/>
  <c r="G43" i="1" s="1"/>
  <c r="I43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4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</commentList>
</comments>
</file>

<file path=xl/sharedStrings.xml><?xml version="1.0" encoding="utf-8"?>
<sst xmlns="http://schemas.openxmlformats.org/spreadsheetml/2006/main" count="1593" uniqueCount="748">
  <si>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</si>
  <si>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</si>
  <si>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</si>
  <si>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</si>
  <si>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</si>
  <si>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</si>
  <si>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</si>
  <si>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</si>
  <si>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</si>
  <si>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</si>
  <si>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</si>
  <si>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</si>
  <si>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</si>
  <si>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</si>
  <si>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</si>
  <si>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</si>
  <si>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</si>
  <si>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</si>
  <si>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</si>
  <si>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Objednatel:</t>
  </si>
  <si>
    <t>HSV</t>
  </si>
  <si>
    <t>PSV</t>
  </si>
  <si>
    <t>MON</t>
  </si>
  <si>
    <t>Vedlejší náklady</t>
  </si>
  <si>
    <t>Ostatní náklady</t>
  </si>
  <si>
    <t>Celkem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</si>
  <si>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</si>
  <si>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</si>
  <si>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</si>
  <si>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</si>
  <si>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</si>
  <si>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</si>
  <si>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</si>
  <si>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</si>
  <si>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</si>
  <si>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</si>
  <si>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</si>
  <si>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</si>
  <si>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Mělnické Vtelno, k.ú. Vysoká Libeň, parc. č. 4/3</t>
  </si>
  <si>
    <t>Rozpočet:</t>
  </si>
  <si>
    <t>Misto</t>
  </si>
  <si>
    <t xml:space="preserve">Ing. Tomáš Hrdlička </t>
  </si>
  <si>
    <t>Stavební úpravy a změna užívání objektu č.p. 1</t>
  </si>
  <si>
    <t>05996228</t>
  </si>
  <si>
    <t>Rozpočet</t>
  </si>
  <si>
    <t>Celkem za stavbu</t>
  </si>
  <si>
    <t>CZK</t>
  </si>
  <si>
    <t>Kód CZCC:</t>
  </si>
  <si>
    <t>Rekapitulace dílů</t>
  </si>
  <si>
    <t>Typ dílu</t>
  </si>
  <si>
    <t>3</t>
  </si>
  <si>
    <t>Svislé a kompletní konstrukce</t>
  </si>
  <si>
    <t>5</t>
  </si>
  <si>
    <t>Komunikace</t>
  </si>
  <si>
    <t>61</t>
  </si>
  <si>
    <t>Upravy povrchů vnitřní</t>
  </si>
  <si>
    <t>62</t>
  </si>
  <si>
    <t>Upravy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</si>
  <si>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</si>
  <si>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</si>
  <si>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</si>
  <si>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</si>
  <si>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</si>
  <si>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</si>
  <si>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</si>
  <si>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kce na pozem.stav.</t>
  </si>
  <si>
    <t>99</t>
  </si>
  <si>
    <t>Staveništní přesun hmot</t>
  </si>
  <si>
    <t>711</t>
  </si>
  <si>
    <t>Izolace proti vodě</t>
  </si>
  <si>
    <t>713</t>
  </si>
  <si>
    <t>Izolace tepelné</t>
  </si>
  <si>
    <t>762</t>
  </si>
  <si>
    <t>Konstrukce tesařské</t>
  </si>
  <si>
    <t>763</t>
  </si>
  <si>
    <t>Dřevostavby</t>
  </si>
  <si>
    <t>764</t>
  </si>
  <si>
    <t>Konstrukce klempířské</t>
  </si>
  <si>
    <t>765</t>
  </si>
  <si>
    <t>Krytiny tvrdé</t>
  </si>
  <si>
    <t>766</t>
  </si>
  <si>
    <t>Konstrukce truhlářské</t>
  </si>
  <si>
    <t>771</t>
  </si>
  <si>
    <t>Podlahy z dlaždic a obklady</t>
  </si>
  <si>
    <t>781</t>
  </si>
  <si>
    <t>Obklady keramické</t>
  </si>
  <si>
    <t>783</t>
  </si>
  <si>
    <t>Nátěry</t>
  </si>
  <si>
    <t>784</t>
  </si>
  <si>
    <t>Malby</t>
  </si>
  <si>
    <t>796</t>
  </si>
  <si>
    <t xml:space="preserve">Lokální topení </t>
  </si>
  <si>
    <t>96</t>
  </si>
  <si>
    <t>Bourací práce, demontáže</t>
  </si>
  <si>
    <t>97</t>
  </si>
  <si>
    <t xml:space="preserve">Suť 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</si>
  <si>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</si>
  <si>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</si>
  <si>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</si>
  <si>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</si>
  <si>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</si>
  <si>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</si>
  <si>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</si>
  <si>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</si>
  <si>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</si>
  <si>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</si>
  <si>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</si>
  <si>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</si>
  <si>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</si>
  <si>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</si>
  <si>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</si>
  <si>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Díl:</t>
  </si>
  <si>
    <t>DIL</t>
  </si>
  <si>
    <t>317940911RAA</t>
  </si>
  <si>
    <t>Osazení válcovaných profilů dodatečně, vysekání drážky, dodávka profilů</t>
  </si>
  <si>
    <t>t</t>
  </si>
  <si>
    <t>POL2_0</t>
  </si>
  <si>
    <t>4xIPN 120 délky 1200 mm,11,1 kg/m:4*1,2*0,0111</t>
  </si>
  <si>
    <t>VV</t>
  </si>
  <si>
    <t>342261112RS1</t>
  </si>
  <si>
    <t>Příčka sádrokarton. ocel.kce, 1x oplášť. tl.100 mm, desky standard tl.12,5 mm, izol. minerál tl.6 cm</t>
  </si>
  <si>
    <t>m2</t>
  </si>
  <si>
    <t>POL1_0</t>
  </si>
  <si>
    <t>(1,51-0,7-0,05)*2,5</t>
  </si>
  <si>
    <t>342264051RT4</t>
  </si>
  <si>
    <t>Podhled sádrokartonový na zavěšenou ocel. konstr., desky požár. impreg. tl. 12,5 mm, bez izolace</t>
  </si>
  <si>
    <t>1.03:14,21</t>
  </si>
  <si>
    <t>1.04:3,78</t>
  </si>
  <si>
    <t>1.05:3,58</t>
  </si>
  <si>
    <t>1.06:1,78</t>
  </si>
  <si>
    <t>342264091R00</t>
  </si>
  <si>
    <t>Příplatek k podhledu sádrokart. za tl. desek 15 mm</t>
  </si>
  <si>
    <t>342264098RT2</t>
  </si>
  <si>
    <t>Příplatek k podhledu sádrokart. za plochu do 10 m2, pro plochy 2 - 5 m2</t>
  </si>
  <si>
    <t>31423.1</t>
  </si>
  <si>
    <t xml:space="preserve">Nadezdění komína o 250 mm </t>
  </si>
  <si>
    <t>soubor</t>
  </si>
  <si>
    <t>nadezdnění komína:1</t>
  </si>
  <si>
    <t>113106231R00</t>
  </si>
  <si>
    <t>Rozebrání dlažeb ze zámkové dlažby v kamenivu</t>
  </si>
  <si>
    <t>odkopání terénu kolem budovy pro ukončení ETICS cca 200 mm pod terén:0,3*(9,31+3,32+15,16+9,31)</t>
  </si>
  <si>
    <t>596215021R00</t>
  </si>
  <si>
    <t>Kladení zámkové dlažby tl. 6 cm do drtě tl. 4 cm</t>
  </si>
  <si>
    <t>odkopání terénu kolem budovy pro ukončení ETICS cca 200 mm pod terén, zpětné použití dlažby:0,3*(9,31+3,32+15,16+9,31)</t>
  </si>
  <si>
    <t>139601102R00</t>
  </si>
  <si>
    <t>Ruční výkop jam, rýh a šachet v hornině tř. 3</t>
  </si>
  <si>
    <t>m3</t>
  </si>
  <si>
    <t>odkopání terénu kolem budovy pro ukončení ETICS cca 200 mm pod terén:0,3*(0,2-0,06)*(9,31+3,32+15,16+9,31)</t>
  </si>
  <si>
    <t>174101102R00</t>
  </si>
  <si>
    <t>Zásyp ruční se zhutněním</t>
  </si>
  <si>
    <t>610991111R00</t>
  </si>
  <si>
    <t>Zakrývání výplní vnitřních otvorů</t>
  </si>
  <si>
    <t>před malbou a omítkou:2,05*2,8*2</t>
  </si>
  <si>
    <t>1,49*1,5</t>
  </si>
  <si>
    <t>1,52*1,54</t>
  </si>
  <si>
    <t>0,57*0,875*5</t>
  </si>
  <si>
    <t>0,9*2,05</t>
  </si>
  <si>
    <t>z obou stran:1</t>
  </si>
  <si>
    <t>612425931RT2</t>
  </si>
  <si>
    <t>Omítka vápenná vnitřního ostění - štuková, s použitím suché maltové směsi</t>
  </si>
  <si>
    <t>zapravení nových otvorů:0,3*(1+2,02*2+0,9+2,02*2+1,52+1,54*2)</t>
  </si>
  <si>
    <t>612421637R00</t>
  </si>
  <si>
    <t>Omítka vnitřní zdiva, MVC, štuková</t>
  </si>
  <si>
    <t>lokální opravy:10</t>
  </si>
  <si>
    <t>620991004R00</t>
  </si>
  <si>
    <t>Začišťovací okenní lišta pro vnějš.omítku tl. 15mm</t>
  </si>
  <si>
    <t>m</t>
  </si>
  <si>
    <t>nové okno:1,52+1,54*2</t>
  </si>
  <si>
    <t>622311041R00</t>
  </si>
  <si>
    <t>Zaklád.sada ETICS,zaklád.+okapní profil PVC</t>
  </si>
  <si>
    <t>9,31+15,1+9,31+3,329-2,05*2-0,9</t>
  </si>
  <si>
    <t>622311523RU1</t>
  </si>
  <si>
    <t>Zateplovací systém sokl, XPS tl. 120 mm, s mozaikovou omítkou 5,5 kg/m2</t>
  </si>
  <si>
    <t>sokl do výšky 0,5 m nad ÚT, odpočet dveří:(9,31+15,1+9,31+3,329)*0,5-(2,05*2-0,9)*0,5</t>
  </si>
  <si>
    <t>62231.1</t>
  </si>
  <si>
    <t xml:space="preserve">Zateplovací systém fasáda, EPS F tl.150 mm, s omítkou silikonovou </t>
  </si>
  <si>
    <t>po římsu střechy:(9,31+15,1)*(3,44+0,1)</t>
  </si>
  <si>
    <t>(9,31+3,329)*(2,49+0,1)</t>
  </si>
  <si>
    <t>štíty:0,4*2</t>
  </si>
  <si>
    <t>odpočet soklu:-(9,31+15,1+9,31+3,329)*0,5</t>
  </si>
  <si>
    <t>odpočet otvorů:-2,05*2,8*2</t>
  </si>
  <si>
    <t>-1,49*1,5</t>
  </si>
  <si>
    <t>-1,52*1,54</t>
  </si>
  <si>
    <t>-0,57*0,875*5</t>
  </si>
  <si>
    <t>-0,9*2,08</t>
  </si>
  <si>
    <t>622311154RT3</t>
  </si>
  <si>
    <t>Zateplovací systém ostění, EPS F tl. 40 mm, s omítkou silikonovou</t>
  </si>
  <si>
    <t>Začátek provozního součtu</t>
  </si>
  <si>
    <t xml:space="preserve">  (2,05+2,8*2)*2</t>
  </si>
  <si>
    <t xml:space="preserve">  (1,49+1,5*2)</t>
  </si>
  <si>
    <t xml:space="preserve">  (1,52+1,54*2)</t>
  </si>
  <si>
    <t xml:space="preserve">  (0,57+0,875*2)*5</t>
  </si>
  <si>
    <t xml:space="preserve">  (0,9+2,08*2)</t>
  </si>
  <si>
    <t xml:space="preserve">  Mezisoučet</t>
  </si>
  <si>
    <t>Konec provozního součtu</t>
  </si>
  <si>
    <t>41,05*0,35</t>
  </si>
  <si>
    <t>632421115RT6</t>
  </si>
  <si>
    <t>Potěr ručně zpracovaný,tl. 5 mm, samonivelační, pevnost 30 MPa</t>
  </si>
  <si>
    <t>1.05, srovnání po odstranění dlažby a PVC:3,58</t>
  </si>
  <si>
    <t>64294.1</t>
  </si>
  <si>
    <t>D+M okno plastové, trojsklo, 6ti komor. profil vč. příslušenství</t>
  </si>
  <si>
    <t>ks</t>
  </si>
  <si>
    <t>1520/1540:1</t>
  </si>
  <si>
    <t>642944121RT4</t>
  </si>
  <si>
    <t>Osazení ocelových zárubní dodatečně do 2,5 m2, včetně dodávky zárubně  80x197x11 cm</t>
  </si>
  <si>
    <t>kus</t>
  </si>
  <si>
    <t>dveře do 1.03:1</t>
  </si>
  <si>
    <t>642944121RT5</t>
  </si>
  <si>
    <t>Osazení ocelových zárubní dodatečně do 2,5 m2, včetně dodávky zárubně  90x197x11 cm</t>
  </si>
  <si>
    <t>dveře do 1.02:1</t>
  </si>
  <si>
    <t>941941031R00</t>
  </si>
  <si>
    <t>Montáž lešení leh.řad.s podlahami,š.do 1 m, H 10 m</t>
  </si>
  <si>
    <t>(9,31+3,329)*(2,49+0,1-1,8)</t>
  </si>
  <si>
    <t>941941111R00</t>
  </si>
  <si>
    <t>Pronájem lešení za den</t>
  </si>
  <si>
    <t>odhad prací 25 dní:52,45*25</t>
  </si>
  <si>
    <t>941941831R00</t>
  </si>
  <si>
    <t>Demontáž lešení leh.řad.s podlahami,š.1 m, H 10 m</t>
  </si>
  <si>
    <t>941955001R00</t>
  </si>
  <si>
    <t>Lešení lehké pomocné, výška podlahy do 1,2 m</t>
  </si>
  <si>
    <t>v místech s novým sdk podhledem:14,21+3,78+3,58+1,78</t>
  </si>
  <si>
    <t>952901111R00</t>
  </si>
  <si>
    <t>Vyčištění budov o výšce podlaží do 4 m</t>
  </si>
  <si>
    <t>půdorysný rozměr stavby:9,3*15,16</t>
  </si>
  <si>
    <t>95398.1</t>
  </si>
  <si>
    <t xml:space="preserve">  kotvení pozednice á 1,5 m:(3*9,4+11,5)/1,5</t>
  </si>
  <si>
    <t>27</t>
  </si>
  <si>
    <t>953922111R00</t>
  </si>
  <si>
    <t>Montáž tvarovky větrací spížní - vnitřní</t>
  </si>
  <si>
    <t>103 krytí ventilátorů:1</t>
  </si>
  <si>
    <t>101:1</t>
  </si>
  <si>
    <t>953922112R00</t>
  </si>
  <si>
    <t>Montáž tvarovky větrací spížní - vnější</t>
  </si>
  <si>
    <t>42972802R</t>
  </si>
  <si>
    <t xml:space="preserve">Mřížka čtyřhranná  vel. 160x160, plastová </t>
  </si>
  <si>
    <t>POL3_0</t>
  </si>
  <si>
    <t>4</t>
  </si>
  <si>
    <t>95392.1</t>
  </si>
  <si>
    <t>D+M Hasící přístroj práškový, PHP 21A</t>
  </si>
  <si>
    <t>dle TZ požární ochrana:2</t>
  </si>
  <si>
    <t>998011001R00</t>
  </si>
  <si>
    <t>Přesun hmot pro budovy zděné výšky do 6 m</t>
  </si>
  <si>
    <t>0,024+0,99+0,295+0,03272+1,64+0,631+0,822+2,33</t>
  </si>
  <si>
    <t>711212002RT1</t>
  </si>
  <si>
    <t>Hydroizolační povlak - nátěr nebo stěrka, minerální hydroizolační stěrka, tl. 2mm</t>
  </si>
  <si>
    <t>vytažení soklíku 150 mm:(1,51*4-0,6)*0,15</t>
  </si>
  <si>
    <t>prostor za sprch. koutem:(0,9+0,9)*2</t>
  </si>
  <si>
    <t>713111121RT2</t>
  </si>
  <si>
    <t>Izolace tepelné stropů rovných spodem, drátem, 2 vrstvy - materiál ve specifikaci</t>
  </si>
  <si>
    <t>přepočet z půdorysných rozměrů:</t>
  </si>
  <si>
    <t>sklon 16,8°:(2,87+0,3+0,2)*9,41*(1/cosx(16,8))</t>
  </si>
  <si>
    <t>713111111RT2</t>
  </si>
  <si>
    <t>Izolace tepelné stropů vrchem kladené volně, 2 vrstvy - materiál ve specifikaci</t>
  </si>
  <si>
    <t>pod vazníky:(15,16-3,329-0,15)*(9,31-0,15*2)</t>
  </si>
  <si>
    <t>713111221RK4</t>
  </si>
  <si>
    <t>Montáž parozábrany, zavěšené podhl., přelep. spojů, pl. hmotnost 110 g/m2</t>
  </si>
  <si>
    <t>713111231RK2</t>
  </si>
  <si>
    <t>Montáž parozábrany stropů shora s přelepením spojů, hmotnost 110 g/m2</t>
  </si>
  <si>
    <t>713111271RS2</t>
  </si>
  <si>
    <t>Utěsnění styku s jinou konstr. oboustrannou páskou, včetně pásky</t>
  </si>
  <si>
    <t>po obvodu místností:</t>
  </si>
  <si>
    <t>1.03:2*(4,95+2,87)</t>
  </si>
  <si>
    <t>1.04:2*(2,87+1,28)</t>
  </si>
  <si>
    <t>1.05:2*(1,51*2)</t>
  </si>
  <si>
    <t>1.06:2*(0,9+1,51)</t>
  </si>
  <si>
    <t>po obvodu ŽB panelu:9,3*2+(0,3+11,04+0,35)</t>
  </si>
  <si>
    <t>71311.1</t>
  </si>
  <si>
    <t>Montáž paropropustné folie mezi vazníky</t>
  </si>
  <si>
    <t>63151377.AR</t>
  </si>
  <si>
    <t>Deska z minerální plsti tl. 1200x600x160 mm</t>
  </si>
  <si>
    <t>63151372.AR</t>
  </si>
  <si>
    <t>Deska z minerální plsti tl. 1200x600x60 mm</t>
  </si>
  <si>
    <t>998713101R00</t>
  </si>
  <si>
    <t>Přesun hmot pro izolace tepelné, výšky do 6 m</t>
  </si>
  <si>
    <t>762332120R00</t>
  </si>
  <si>
    <t>Montáž vázaných krovů pravidelných do 224 cm2</t>
  </si>
  <si>
    <t>pozednice:(9,3-0,3)*3+11,5</t>
  </si>
  <si>
    <t>60512121R</t>
  </si>
  <si>
    <t>Řezivo jehličnaté - hranoly - jak. I L=4-6 m</t>
  </si>
  <si>
    <t>pozednice:(38,5)*0,14*0,1</t>
  </si>
  <si>
    <t>ztratné:0,05</t>
  </si>
  <si>
    <t>762395000R00</t>
  </si>
  <si>
    <t>Spojovací a ochranné prostředky pro střechy</t>
  </si>
  <si>
    <t>762911111R00</t>
  </si>
  <si>
    <t>Impregnace řeziva máčením</t>
  </si>
  <si>
    <t>pozednice:(38,5)*(0,14+0,1)*2</t>
  </si>
  <si>
    <t>krov - přepočet z půdorysných rozměrů:38,5*(0,1+0,16)*2</t>
  </si>
  <si>
    <t>762085130R00</t>
  </si>
  <si>
    <t>Hoblování viditelných částí krovu třístranné</t>
  </si>
  <si>
    <t>krov - přepočet z půdorysných rozměrů, krajní krokev:4,1*(1/cosx(16,8))</t>
  </si>
  <si>
    <t>762342204RT4</t>
  </si>
  <si>
    <t>Montáž kontralatí přibitím, včetně dodávky řeziva, latě 4/6 cm</t>
  </si>
  <si>
    <t>sklon 22°:9,41*(15,26-2,87-0,3-0,2)*(1/cosx(22))</t>
  </si>
  <si>
    <t>762342203RT4</t>
  </si>
  <si>
    <t>Montáž laťování střech, vzdálenost latí 22 - 36 cm, včetně dodávky řeziva, latě 4/6 cm</t>
  </si>
  <si>
    <t>998762102R00</t>
  </si>
  <si>
    <t>Přesun hmot pro tesařské konstrukce, výšky do 12 m</t>
  </si>
  <si>
    <t>76310.1</t>
  </si>
  <si>
    <t>Montáž a výroba střešních vazníků, impregnovaných, složitých, vč. kotvení do pozednice</t>
  </si>
  <si>
    <t>půdorysný rozměr stavby:(15,16-3,2)*9,3</t>
  </si>
  <si>
    <t>764410850R00</t>
  </si>
  <si>
    <t>Demontáž oplechování parapetů,rš od 100 do 330 mm</t>
  </si>
  <si>
    <t>1,49+1,52+0,57+0,57+0,578+0,57</t>
  </si>
  <si>
    <t>764352840R00</t>
  </si>
  <si>
    <t>Demontáž žlabů půlkruh. oblouk., rš 330 mm, do 30°</t>
  </si>
  <si>
    <t>14,86-3,17</t>
  </si>
  <si>
    <t>9</t>
  </si>
  <si>
    <t>764453842R00</t>
  </si>
  <si>
    <t>Demontáž kolen horních dvojitých,75 a 100 mm</t>
  </si>
  <si>
    <t>2</t>
  </si>
  <si>
    <t>764454801R00</t>
  </si>
  <si>
    <t>Demontáž odpadních trub kruhových,D 75 a 100 mm</t>
  </si>
  <si>
    <t>2,4+0,1+3,4+0,1</t>
  </si>
  <si>
    <t>764321820R00</t>
  </si>
  <si>
    <t>Demontáž oplechování říms, rš 500 mm, do 30°</t>
  </si>
  <si>
    <t>oplechování atiky:3,17*2</t>
  </si>
  <si>
    <t>9,01*2</t>
  </si>
  <si>
    <t>764903101RT1</t>
  </si>
  <si>
    <t>Tašková tabule, na dřevo,do 30°, tl.0,5 mm, hnědá a tmavě červená</t>
  </si>
  <si>
    <t>764903318R00</t>
  </si>
  <si>
    <t>Mřížka ochranná větrací 60x1000 mm</t>
  </si>
  <si>
    <t>9,41*2+15,62-2,87-0,3-0,2</t>
  </si>
  <si>
    <t>764903205RT1</t>
  </si>
  <si>
    <t>Okapový plech , RŠ 205 mm, povrchová úprava</t>
  </si>
  <si>
    <t>764903203R00</t>
  </si>
  <si>
    <t>Štítové lemování vrchní</t>
  </si>
  <si>
    <t>sklon 16,8°:(2,87+0,3+0,2)*2*(1/cosx(16,8))</t>
  </si>
  <si>
    <t>764903302RT1</t>
  </si>
  <si>
    <t>Hřebenáč systémový, střecha jednoduchá, do 30°</t>
  </si>
  <si>
    <t>sklon 22°:(3,56+2*8,4)*(1/cosx(22))</t>
  </si>
  <si>
    <t>764352201R00</t>
  </si>
  <si>
    <t xml:space="preserve">Žlaby z Pz plechu podokapní půlkruhové, rš 250 mm, vč. háků a příslušenství </t>
  </si>
  <si>
    <t>15,38-2,87-0,3-0,2</t>
  </si>
  <si>
    <t>9,41</t>
  </si>
  <si>
    <t>764359213R00</t>
  </si>
  <si>
    <t>Kotlík z Pz plechu kónický pro trouby D do 150 mm</t>
  </si>
  <si>
    <t>764454203R00</t>
  </si>
  <si>
    <t>Odpadní trouby z Pz plechu, kruhové, D 120 mm</t>
  </si>
  <si>
    <t>3,34+0,1</t>
  </si>
  <si>
    <t>2,329+0,1</t>
  </si>
  <si>
    <t>764410260RT2</t>
  </si>
  <si>
    <t>Oplechování parapetů včetně rohů Pz, rš 400 mm, lepeno</t>
  </si>
  <si>
    <t>1,49+1,52+0,57*5</t>
  </si>
  <si>
    <t>76432.1</t>
  </si>
  <si>
    <t>Okapnice pro odvodnění pojistné hydroizolace Pz</t>
  </si>
  <si>
    <t>998764101R00</t>
  </si>
  <si>
    <t>Přesun hmot pro klempířské konstr., výšky do 6 m</t>
  </si>
  <si>
    <t>765799311RO8</t>
  </si>
  <si>
    <t>Montáž fólie na krokve přibitím se slepením spojů, vč. dodávky</t>
  </si>
  <si>
    <t>998765101R00</t>
  </si>
  <si>
    <t>Přesun hmot pro krytiny tvrdé, výšky do 6 m</t>
  </si>
  <si>
    <t>766661112R00</t>
  </si>
  <si>
    <t>Montáž dveří do zárubně,otevíravých 1kř.do 0,8 m</t>
  </si>
  <si>
    <t>766661122R00</t>
  </si>
  <si>
    <t>Montáž dveří do zárubně,otevíravých 1kř.nad 0,8 m</t>
  </si>
  <si>
    <t>61160104R</t>
  </si>
  <si>
    <t>Dveře vnitřní hladké plné 1kř. 90x197 bílé</t>
  </si>
  <si>
    <t>61160103R</t>
  </si>
  <si>
    <t>Dveře vnitřní hladké plné 1kř. 80x197 bílé</t>
  </si>
  <si>
    <t>766670021R00</t>
  </si>
  <si>
    <t>Montáž kliky a štítku</t>
  </si>
  <si>
    <t>54914582R</t>
  </si>
  <si>
    <t>Kliky se štítem mezip  804/90 se zaj. Cr</t>
  </si>
  <si>
    <t>76642.1</t>
  </si>
  <si>
    <t xml:space="preserve">Rošt pro upevnění tep. izolace, vč. latě  40/60 a kotvení </t>
  </si>
  <si>
    <t>766690010RAB</t>
  </si>
  <si>
    <t>Desky parapetní aglomer. dodávka a montáž, šířka 30 cm</t>
  </si>
  <si>
    <t>nové okno 1.01:1,52</t>
  </si>
  <si>
    <t>998766101R00</t>
  </si>
  <si>
    <t>Přesun hmot pro truhlářské konstr., výšky do 6 m</t>
  </si>
  <si>
    <t>771101210RT1</t>
  </si>
  <si>
    <t>Penetrace podkladu pod dlažby, penetrační nátěr</t>
  </si>
  <si>
    <t>771575113RT1</t>
  </si>
  <si>
    <t>Montáž podlah keram.,hladké, tmel, 30x60 cm, vč. lepící a spárovací hmoty</t>
  </si>
  <si>
    <t>597.1</t>
  </si>
  <si>
    <t>Dlažba do rozměru 60x30</t>
  </si>
  <si>
    <t>998771101R00</t>
  </si>
  <si>
    <t>Přesun hmot pro podlahy z dlaždic, výšky do 6 m</t>
  </si>
  <si>
    <t>781475120RT1</t>
  </si>
  <si>
    <t>Obklad vnitřní stěn keramický, do tmele, 30x60 cm, vč. lepící a spárovací hmoty</t>
  </si>
  <si>
    <t>1.05:2,27*(1,51+1,51)*2</t>
  </si>
  <si>
    <t>-0,6*1,97-0,56*0,87</t>
  </si>
  <si>
    <t>odpočet komína:-0,4*2*2,27</t>
  </si>
  <si>
    <t>781497111RS2</t>
  </si>
  <si>
    <t>Lišta hliníková ukončovacích k obkladům , profil RB, pro tloušťku obkladu 8 mm</t>
  </si>
  <si>
    <t>1.05  - okolo okna:0,87*2+0,56*2</t>
  </si>
  <si>
    <t>roh u dveří:2,27</t>
  </si>
  <si>
    <t>597.2</t>
  </si>
  <si>
    <t>Obklad tl. 8 mm do rozměru 60x30</t>
  </si>
  <si>
    <t>10,22</t>
  </si>
  <si>
    <t>998781101R00</t>
  </si>
  <si>
    <t>Přesun hmot pro obklady keramické, výšky do 6 m</t>
  </si>
  <si>
    <t>783726200R00</t>
  </si>
  <si>
    <t>Nátěr synt. lazurovací tesařských konstr. 2x lak</t>
  </si>
  <si>
    <t>nátěr krokve:4,34*(0,1+0,16+0,1)</t>
  </si>
  <si>
    <t>784191101R00</t>
  </si>
  <si>
    <t>Penetrace podkladu univerzální 1x</t>
  </si>
  <si>
    <t>1.01:2,99*(11,04+5,01)*2</t>
  </si>
  <si>
    <t>1.02:2,99*(11,04+3,36)*2</t>
  </si>
  <si>
    <t>1.03:2,27*(4,95+2,87)*2</t>
  </si>
  <si>
    <t>1.04:2,27*(1,2+2,87)*2</t>
  </si>
  <si>
    <t>1.05:0</t>
  </si>
  <si>
    <t>1.06 - obklad:(2,27-1,5)*(0,9+1,51)*2</t>
  </si>
  <si>
    <t>strop:55,31+37,09+14,21+3,58+1,78</t>
  </si>
  <si>
    <t>odpočet otvorů:</t>
  </si>
  <si>
    <t xml:space="preserve">  před malbou a omítkou:2,05*2,8*2</t>
  </si>
  <si>
    <t xml:space="preserve">  1,49*1,5</t>
  </si>
  <si>
    <t xml:space="preserve">  1,52*1,54</t>
  </si>
  <si>
    <t xml:space="preserve">  0,57*0,875*5</t>
  </si>
  <si>
    <t xml:space="preserve">  0,9*2,05</t>
  </si>
  <si>
    <t>-20,39</t>
  </si>
  <si>
    <t>784195212R00</t>
  </si>
  <si>
    <t>79512.1</t>
  </si>
  <si>
    <t>D+M plechová podložka pod kamna</t>
  </si>
  <si>
    <t>1.02:1</t>
  </si>
  <si>
    <t>962081131R00</t>
  </si>
  <si>
    <t>Bourání příček ze skleněných tvárnic tl. 10 cm</t>
  </si>
  <si>
    <t>výplň otvoru 1.01:1,2*1,54</t>
  </si>
  <si>
    <t>962084131R00</t>
  </si>
  <si>
    <t>Bourání příček deskových,sádrokartonových tl.10 cm</t>
  </si>
  <si>
    <t>2,99*(5,01+3,31)</t>
  </si>
  <si>
    <t>968061125R00</t>
  </si>
  <si>
    <t>Vyvěšení dřevěných dveřních křídel pl. do 2 m2</t>
  </si>
  <si>
    <t>v bouraných příčkách:2</t>
  </si>
  <si>
    <t>rozšíření otvoru:1</t>
  </si>
  <si>
    <t>968072455R00</t>
  </si>
  <si>
    <t>Vybourání kovových dveřních zárubní pl. do 2 m2</t>
  </si>
  <si>
    <t>v bouraných příčkách:2*0,7*1,97</t>
  </si>
  <si>
    <t>rozšíření otvoru:0,8*1,97</t>
  </si>
  <si>
    <t>962031123R00</t>
  </si>
  <si>
    <t>Bourání příček z cihel pálených děrovan. tl. 80 mm</t>
  </si>
  <si>
    <t>příčka u WC:2,17*(0,36+1,72)</t>
  </si>
  <si>
    <t>967021112R00</t>
  </si>
  <si>
    <t>Přisekání rovných ostění zdí kamenných, smíšených</t>
  </si>
  <si>
    <t>dveře do 1.02:0,19*(2,02*2)</t>
  </si>
  <si>
    <t>971033541R00</t>
  </si>
  <si>
    <t>Vybourání otv. zeď cihel. pl.1 m2, tl.30 cm, MVC</t>
  </si>
  <si>
    <t>nové dveře do 1.03:0,9*2,02*0,35</t>
  </si>
  <si>
    <t>962032432R00</t>
  </si>
  <si>
    <t>Bourání zdiva z dutých cihel nebo tvárnic na MVC</t>
  </si>
  <si>
    <t>atika:(4,09-3,19)*9,01*2*0,3</t>
  </si>
  <si>
    <t>atika přístavku:(3,4-2,49)*3,17*2*0,3</t>
  </si>
  <si>
    <t>725290020RA0</t>
  </si>
  <si>
    <t>Demontáž umyvadla včetně baterie a konzol</t>
  </si>
  <si>
    <t>104:1</t>
  </si>
  <si>
    <t>725290010RA0</t>
  </si>
  <si>
    <t>Demontáž klozetu včetně splachovací nádrže</t>
  </si>
  <si>
    <t>105:1</t>
  </si>
  <si>
    <t>766411821R00</t>
  </si>
  <si>
    <t>Demontáž obložení stěn palubkami</t>
  </si>
  <si>
    <t>východní fasáda:5,2*0,8</t>
  </si>
  <si>
    <t>766411822R00</t>
  </si>
  <si>
    <t>Demontáž podkladových roštů obložení stěn</t>
  </si>
  <si>
    <t>963016111R00</t>
  </si>
  <si>
    <t>DMTZ podhledu SDK, kovová kce., 1xoplášť.12,5 mm</t>
  </si>
  <si>
    <t>stávající podhled:</t>
  </si>
  <si>
    <t>1.05:13,72</t>
  </si>
  <si>
    <t>1.06:5,73</t>
  </si>
  <si>
    <t>1.07:1,54</t>
  </si>
  <si>
    <t>1.08:1,78</t>
  </si>
  <si>
    <t>712300832RT3</t>
  </si>
  <si>
    <t>Odstranění povlakové krytiny střech do 10° 2vrstvé, z ploch jednotlivě nad 20 m2</t>
  </si>
  <si>
    <t>skladba S1 - stávající:11,8*9,4</t>
  </si>
  <si>
    <t>965041441RT6</t>
  </si>
  <si>
    <t>Bourání lehčených mazanin tl. nad 10 cm, nad 4 m2, pneumat. kladivo, tl. mazaniny nad 20 cm</t>
  </si>
  <si>
    <t>skladba S1 - stávající, průměrně 450 mm:(14,86-3,17)*9,01*0,45</t>
  </si>
  <si>
    <t>odpočet plochy atik:-0,3*9,01*0,45*2</t>
  </si>
  <si>
    <t>762900030RAA</t>
  </si>
  <si>
    <t>Demontáž dřevěného krovu, bez bednění</t>
  </si>
  <si>
    <t>půdorysný rozměr přepočten dle sklonu:3,7*1,06*9,01</t>
  </si>
  <si>
    <t>762342811R00</t>
  </si>
  <si>
    <t>Demontáž laťování střech, rozteč latí do 22 cm</t>
  </si>
  <si>
    <t>76234.1</t>
  </si>
  <si>
    <t>Demontáž laťování střech, rozteč latí do 90 cm</t>
  </si>
  <si>
    <t>978059521R00</t>
  </si>
  <si>
    <t>Odsekání vnitřních obkladů stěn do 2 m2</t>
  </si>
  <si>
    <t>1.05 obklad na stěnách nebouraných:(0,36+1,72)*1,5+1,5*0,78</t>
  </si>
  <si>
    <t>978013191R00</t>
  </si>
  <si>
    <t>Otlučení omítek vnitřních stěn v rozsahu do 100 %</t>
  </si>
  <si>
    <t>776511810RT3</t>
  </si>
  <si>
    <t>Odstranění PVC a koberců lepených bez podložky, z ploch do 10 m2</t>
  </si>
  <si>
    <t>1.04 v části nové místnosti č. 1.05:(0,36+1,72)*1</t>
  </si>
  <si>
    <t>965081713RT2</t>
  </si>
  <si>
    <t>Bourání dlažeb keramických tl.10 mm, nad 1 m2, sbíječka, dlaždice keramické</t>
  </si>
  <si>
    <t>1.05:0,78*(0,36+1,72)</t>
  </si>
  <si>
    <t>76431.1</t>
  </si>
  <si>
    <t>Demontáž lehké krytiny vlnité</t>
  </si>
  <si>
    <t>979082111R00</t>
  </si>
  <si>
    <t>Vnitrostaveništní doprava suti do 10 m</t>
  </si>
  <si>
    <t>demontáže + klempířské prvky demontované:88,87+0,19</t>
  </si>
  <si>
    <t>979081111RT3</t>
  </si>
  <si>
    <t>Odvoz suti a vybour. hmot na skládku do 1 km, kontejnerem 7 t</t>
  </si>
  <si>
    <t>979081121R00</t>
  </si>
  <si>
    <t>Příplatek k odvozu za každý další 1 km</t>
  </si>
  <si>
    <t>celkem 16 km:89,07*15</t>
  </si>
  <si>
    <t>979999999R00</t>
  </si>
  <si>
    <t>Poplatek za skládku 10 % příměsí</t>
  </si>
  <si>
    <t>005 12-1011.R</t>
  </si>
  <si>
    <t>Vybudování a provoz zařízení staveniště</t>
  </si>
  <si>
    <t>Soubor</t>
  </si>
  <si>
    <t>POL99_0</t>
  </si>
  <si>
    <t>zabezpečení staveniště, oplocení, označení, spotřeba energií a další nezbytné součásti.:1</t>
  </si>
  <si>
    <t>005 12-1031.R</t>
  </si>
  <si>
    <t>Odstranění zařízení staveniště pro JKSO 801 až 803</t>
  </si>
  <si>
    <t>uvedení staveniště do původního stavu:1</t>
  </si>
  <si>
    <t>005 12-4010.R</t>
  </si>
  <si>
    <t>Koordinační činnost</t>
  </si>
  <si>
    <t>h</t>
  </si>
  <si>
    <t>řešení problémů ve spojitosti s odkrývanými konstrukcemi:10</t>
  </si>
  <si>
    <t/>
  </si>
  <si>
    <t>SUM</t>
  </si>
  <si>
    <t xml:space="preserve">Cenová soustava </t>
  </si>
  <si>
    <t xml:space="preserve">RTS 2019/I </t>
  </si>
  <si>
    <t>&gt;</t>
  </si>
  <si>
    <t>vlastní</t>
  </si>
  <si>
    <t xml:space="preserve">vlastní </t>
  </si>
  <si>
    <t>Malba, bílá, bez penetrace, 2 x</t>
  </si>
  <si>
    <t>Obec Mělnické Vtelno</t>
  </si>
  <si>
    <t>Mělnická 49, 277 38 Mělnické Vtelno</t>
  </si>
  <si>
    <t>00237060 </t>
  </si>
  <si>
    <t xml:space="preserve">  Kód JKSO:</t>
  </si>
  <si>
    <t>Cena celkem vč.  DPH</t>
  </si>
  <si>
    <t xml:space="preserve"> po římsu střechy:(9,31+15,1)*(3,44+0,1-1,8)</t>
  </si>
  <si>
    <t>krov - přepočet z půdorysných rozměrů:4,2*9*(1/cosx(16,8))</t>
  </si>
  <si>
    <t>krov - přepočet z půdorysných rozměrů:39,48*0,1*0,16</t>
  </si>
  <si>
    <t>Chemické kotvy, beton,  hl. 125 mm, M16, vč. závit. tyče</t>
  </si>
  <si>
    <t>pod vazníky:(15,16-3,329-0,15)*(9,31-0,15*2+0,3)</t>
  </si>
  <si>
    <t>plocha krokví není odečtena, ztratné není přičteno:33,12+108,75</t>
  </si>
  <si>
    <t>721 - Zdravotechnika - vnitřní kanalizace</t>
  </si>
  <si>
    <t>1</t>
  </si>
  <si>
    <t>Potrubí kanalizační z PP připojovací systém HT DN 32 - DN 40</t>
  </si>
  <si>
    <t>Potrubí kanalizační z PP připojovací systém HT DN 50</t>
  </si>
  <si>
    <t>Vyvedení a upevnění odpadních výpustek DN 32 - DN 40</t>
  </si>
  <si>
    <t>Vyvedení a upevnění odpadních výpustek DN 50</t>
  </si>
  <si>
    <t>Zkouška těsnosti potrubí kanalizace vodou do DN 125</t>
  </si>
  <si>
    <t>6</t>
  </si>
  <si>
    <t>K01</t>
  </si>
  <si>
    <t>Nálevka se zápachovou uzávěrkou ( kuličkou )  DN 32</t>
  </si>
  <si>
    <t>7</t>
  </si>
  <si>
    <t>K02</t>
  </si>
  <si>
    <t>Zátkování hrdla potrubí kanalizačního</t>
  </si>
  <si>
    <t>8</t>
  </si>
  <si>
    <t>K03</t>
  </si>
  <si>
    <t>Odvaděč kondenzátu od vnitřní jednotky tepelného čerpadla se sifonem ( kuličkou )</t>
  </si>
  <si>
    <t>K04</t>
  </si>
  <si>
    <t>Propojení navrženého potrubí se stávajícím</t>
  </si>
  <si>
    <t>10</t>
  </si>
  <si>
    <t>Pročištění svodů ležatých do DN 300</t>
  </si>
  <si>
    <t>11</t>
  </si>
  <si>
    <t>Přesun hmot procentní pro vnitřní kanalizace v objektech v do 6 m</t>
  </si>
  <si>
    <t>12</t>
  </si>
  <si>
    <t>Příplatek k přesunu hmot procentní 721 za zvětšený přesun do 500 m</t>
  </si>
  <si>
    <t>722 - Zdravotechnika - vnitřní vodovod</t>
  </si>
  <si>
    <t>13</t>
  </si>
  <si>
    <t>Potrubí vodovodní plastové PPR svar polyfuze PN 16 D 20 x 2,8 mm</t>
  </si>
  <si>
    <t>14</t>
  </si>
  <si>
    <t>Ochrana vodovodního potrubí přilepenými tepelně izolačními trubicemi z PE tl do 15 mm DN do 22 mm</t>
  </si>
  <si>
    <t>15</t>
  </si>
  <si>
    <t>Nástěnka závitová plastová PPR PN 20 DN 16 x G 1/2</t>
  </si>
  <si>
    <t>16</t>
  </si>
  <si>
    <t>Přechodka PPR PN 20 D 20 x G 1/2 s kovovým vnitřním závitem</t>
  </si>
  <si>
    <t>17</t>
  </si>
  <si>
    <t>Kohout závitový plnicí nebo vypouštěcí PN 6 DN 15 s jedním závitem k zásobníkovým ohřívačům</t>
  </si>
  <si>
    <t>18</t>
  </si>
  <si>
    <t>Ventil závitový pojistný rohový G 1/2 / 6bar</t>
  </si>
  <si>
    <t>19</t>
  </si>
  <si>
    <t>Kohout kulový přímý G 1/2 PN 42 do 185°C plnoprůtokový vnitřní závit</t>
  </si>
  <si>
    <t>20</t>
  </si>
  <si>
    <t>Zkouška těsnosti vodovodního potrubí do DN 50</t>
  </si>
  <si>
    <t>21</t>
  </si>
  <si>
    <t>Proplach a dezinfekce vodovodního potrubí do DN 80</t>
  </si>
  <si>
    <t>22</t>
  </si>
  <si>
    <t>23</t>
  </si>
  <si>
    <t>Přesun hmot procentní pro vnitřní vodovod v objektech v do 6 m</t>
  </si>
  <si>
    <t>24</t>
  </si>
  <si>
    <t>Příplatek k přesunu hmot procentní 722 za zvětšený přesun do 500 m</t>
  </si>
  <si>
    <t>725 - Zdravotechnika - zařizovací předměty</t>
  </si>
  <si>
    <t>Umyvadlo keramické připevněné na stěnu šrouby bílé bez krytu na sifon 550 mm</t>
  </si>
  <si>
    <t>sada</t>
  </si>
  <si>
    <t>26</t>
  </si>
  <si>
    <t>Umývátko keramické stěnové 350 mm</t>
  </si>
  <si>
    <t>Vanička sprchová z litého polymermramoru čtvrtkruhová 900x900 mm</t>
  </si>
  <si>
    <t>28</t>
  </si>
  <si>
    <t>Zástěna sprchová zásuvná čtyřdílná se dvěma posuvnými díly do výšky 2000 mm a šířky 900 mm čtvrtkruh</t>
  </si>
  <si>
    <t>29</t>
  </si>
  <si>
    <t>Elektrický ohřívač zásobníkový akumulační závěsný svislý 80 l / 3 kW</t>
  </si>
  <si>
    <t>30</t>
  </si>
  <si>
    <t>Ventil rohový bez připojovací trubičky nebo flexi hadičky G 1/2</t>
  </si>
  <si>
    <t>31</t>
  </si>
  <si>
    <t>Baterie umyvadlové stojánkové pákové s výpustí</t>
  </si>
  <si>
    <t>32</t>
  </si>
  <si>
    <t>Baterie sprchové nástěnné pákové</t>
  </si>
  <si>
    <t>33</t>
  </si>
  <si>
    <t>Přesun hmot tonážní pro zařizovací předměty v objektech v do 6 m</t>
  </si>
  <si>
    <t>34</t>
  </si>
  <si>
    <t>Příplatek k přesunu hmot tonážní 725 za zvětšený přesun do 500 m</t>
  </si>
  <si>
    <t xml:space="preserve">    735 - Ústřední vytápění - otopná tělesa</t>
  </si>
  <si>
    <t xml:space="preserve">      Ostatní - Ostatní náklady</t>
  </si>
  <si>
    <t>35</t>
  </si>
  <si>
    <t>0007510001</t>
  </si>
  <si>
    <t>Doprava na místo stavby a ostatní režijní náklady</t>
  </si>
  <si>
    <t>36</t>
  </si>
  <si>
    <t>0007510002</t>
  </si>
  <si>
    <t>Stavební přípomoci - vrtání drobných prostupů, stavební zaspravení povrchů, oprava výmalby a úklid</t>
  </si>
  <si>
    <t>735OTX01</t>
  </si>
  <si>
    <t>Trubkové koupelnové topné těleso, osazeno elektrickým topným tělesem s integrovaným regulátorem teploty, s teplotním spínačem a omezovačem teploty, plnění nemrznoucí směsí KLME 1820x450 - Qel = 0,7kW / 230V - dodávka a montáž.</t>
  </si>
  <si>
    <t>735EPX01</t>
  </si>
  <si>
    <t>Elektrický přímotopný konvektor Qel = 1000W/ 230V - barva bílá - rozměry 430*450*100 - integrovaný termostat - dodávka a montáž</t>
  </si>
  <si>
    <t>735EPX02</t>
  </si>
  <si>
    <t>Elektrický přímotopný konvektor Qel = 2000W/ 230V - barva bílá - rozměry 740*450*100 - integrovaný termostat - dodávka a montáž</t>
  </si>
  <si>
    <t xml:space="preserve">      CH - Tepelné čerpadlo vzduch - vzduch</t>
  </si>
  <si>
    <t>CH01</t>
  </si>
  <si>
    <t>Chladivové Cu potrubí 6.35 x 12.7 mm (trasa), vč. chladiva, tepelně parotěsné izolace, montážního a závěsového materiálu, vč. propojovacího komunikačního kabelu, vč. povrchové instalace v bílém plastovém žalbu</t>
  </si>
  <si>
    <t>CH02</t>
  </si>
  <si>
    <t>Oplechování vnější části chladivového potrubí pozinkovaným plechem tl. do 2mm</t>
  </si>
  <si>
    <t>CH03</t>
  </si>
  <si>
    <t>Venkovní kondenzační jednotka pro jednu vnitřní jednotku, topný výkon 6,0kW, elektrický příkon 2,5kW, COP 3,3, jištění 20A / 230V</t>
  </si>
  <si>
    <t>CH04</t>
  </si>
  <si>
    <t>Vnitřní nástěnná jednotka, topný výkon 5,8kW, maximální průtok vzduchu 14,2m3/min - infra ovladač dálkový</t>
  </si>
  <si>
    <t>CH05</t>
  </si>
  <si>
    <t>Zprovoznění zařízení a uvedení do provozu</t>
  </si>
  <si>
    <t>CH06</t>
  </si>
  <si>
    <t>Kompletní montáž systému vč. pomocného materiálu</t>
  </si>
  <si>
    <t>Pomocné zařízení při montáži zařízení výšky do 3 m ( lešení, přenosná mobilní plošina atd.) vč. jeho montáže a demontáže</t>
  </si>
  <si>
    <t>0007510003</t>
  </si>
  <si>
    <t>0007510004</t>
  </si>
  <si>
    <t>Ocelová nosná konstrukce pro uložení venkovní kondenzační jednotky</t>
  </si>
  <si>
    <t>kg</t>
  </si>
  <si>
    <t>0007510005</t>
  </si>
  <si>
    <t>Topná, chladící, provozní a dilatační zkoužka</t>
  </si>
  <si>
    <t xml:space="preserve">Celkem za stavební část </t>
  </si>
  <si>
    <t xml:space="preserve">Dílčí část - vytápění </t>
  </si>
  <si>
    <t xml:space="preserve">Celkem za vytápění </t>
  </si>
  <si>
    <t xml:space="preserve">Zpracovatel stavební části: </t>
  </si>
  <si>
    <t xml:space="preserve">Zpracovatel části vytápění: </t>
  </si>
  <si>
    <t>Zpracovatel části ZTI:</t>
  </si>
  <si>
    <t xml:space="preserve">   Zpracovatel části elektro: </t>
  </si>
  <si>
    <t>735</t>
  </si>
  <si>
    <t xml:space="preserve">Vytápění - komplet </t>
  </si>
  <si>
    <t>Dílčí část ZTI</t>
  </si>
  <si>
    <t xml:space="preserve">Celkem za ZTI </t>
  </si>
  <si>
    <t>721.1</t>
  </si>
  <si>
    <t>721.2</t>
  </si>
  <si>
    <t>721.3</t>
  </si>
  <si>
    <t>721.4</t>
  </si>
  <si>
    <t>721.5</t>
  </si>
  <si>
    <t>721.6</t>
  </si>
  <si>
    <t>721.7</t>
  </si>
  <si>
    <t>721.8</t>
  </si>
  <si>
    <t>722.1</t>
  </si>
  <si>
    <t>722.2</t>
  </si>
  <si>
    <t>722.3</t>
  </si>
  <si>
    <t>722.4</t>
  </si>
  <si>
    <t>722.5</t>
  </si>
  <si>
    <t>722.6</t>
  </si>
  <si>
    <t>722.7</t>
  </si>
  <si>
    <t>722.8</t>
  </si>
  <si>
    <t>722.9</t>
  </si>
  <si>
    <t>722.10</t>
  </si>
  <si>
    <t>722.11</t>
  </si>
  <si>
    <t>722.12</t>
  </si>
  <si>
    <t>725.1</t>
  </si>
  <si>
    <t>725.2</t>
  </si>
  <si>
    <t>725.3</t>
  </si>
  <si>
    <t>725.4</t>
  </si>
  <si>
    <t>725.5</t>
  </si>
  <si>
    <t>725.6</t>
  </si>
  <si>
    <t>725.7</t>
  </si>
  <si>
    <t>725.8</t>
  </si>
  <si>
    <t>725.9</t>
  </si>
  <si>
    <t>725.10</t>
  </si>
  <si>
    <t>Zdravitní instalace celkem</t>
  </si>
  <si>
    <t>Elektromontáže</t>
  </si>
  <si>
    <t>SVORKOVNICE PĚTIPÓLOVÁ S KRYTEM "TANGO"</t>
  </si>
  <si>
    <t>3938A-A106 B - napojení el.přímotopů</t>
  </si>
  <si>
    <t>LK 80/1 KRABICE LIŠTOVÁ</t>
  </si>
  <si>
    <t>LV 18X13 LIŠTA VKLÁDACÍ (3m)</t>
  </si>
  <si>
    <t>LV 24X22 LIŠTA VKLÁDACÍ (3m)</t>
  </si>
  <si>
    <t>LH 40X40 LIŠTA HRANATÁ (3m) - DVOJITÝ ZÁMEK</t>
  </si>
  <si>
    <t>KABEL SILOVÝ,IZOLACE PVC</t>
  </si>
  <si>
    <t>CYKY-J 3×1.5 mm2, pevně</t>
  </si>
  <si>
    <t>CYKY-J 3×2.5 mm2, pevně</t>
  </si>
  <si>
    <t>CYKY-J 3×4 , pevně</t>
  </si>
  <si>
    <t>CYKY-J 5×6 , pevně</t>
  </si>
  <si>
    <t>ZS16 uzem.na potrubí</t>
  </si>
  <si>
    <t>Cu pás.ZS16 20x500x0,5mm</t>
  </si>
  <si>
    <t>UKONČENÍ  VODIČŮ V ROZVADĚČÍCH</t>
  </si>
  <si>
    <t xml:space="preserve"> Do   2,5 mm2</t>
  </si>
  <si>
    <t xml:space="preserve"> Do   6   mm2</t>
  </si>
  <si>
    <t>UKONČENÍ VODIČŮ NA SVORKOVNICI</t>
  </si>
  <si>
    <t xml:space="preserve"> Do  16 mm2</t>
  </si>
  <si>
    <t>HM 8 HMOŽDINKA 8</t>
  </si>
  <si>
    <t>MONTÁŽ PLASTOVÝCH SKŘÍNÍ</t>
  </si>
  <si>
    <t xml:space="preserve"> Do  50 kg</t>
  </si>
  <si>
    <t>MONTÁŽ STÍTKU OZNAČOVACÍHO</t>
  </si>
  <si>
    <t xml:space="preserve"> Lepený</t>
  </si>
  <si>
    <t>Montáž a připojení elektrických konvektorů</t>
  </si>
  <si>
    <t>hod</t>
  </si>
  <si>
    <t>Úprava stávajícího rozvaděče</t>
  </si>
  <si>
    <t xml:space="preserve"> Vyhledání připojovacího mista</t>
  </si>
  <si>
    <t>Průrazy, prostupy a sekání (řezání)</t>
  </si>
  <si>
    <t xml:space="preserve"> Napojeni na stavajici zarizeni</t>
  </si>
  <si>
    <t xml:space="preserve"> Priprava ke komplexni zkousce</t>
  </si>
  <si>
    <t xml:space="preserve"> Zkusebni provoz</t>
  </si>
  <si>
    <t xml:space="preserve"> Zauceni obsluhy</t>
  </si>
  <si>
    <t>KOORDINACE POSTUPU PRACI</t>
  </si>
  <si>
    <t>zapojovani a zkouskach</t>
  </si>
  <si>
    <t xml:space="preserve"> S ostatnimi profesemi</t>
  </si>
  <si>
    <t xml:space="preserve"> Revizni technik</t>
  </si>
  <si>
    <t>Podružný materiál</t>
  </si>
  <si>
    <t>Dílčí část elektroinstalace</t>
  </si>
  <si>
    <t xml:space="preserve">Rozvaděč RT - dodávka </t>
  </si>
  <si>
    <t>210.1</t>
  </si>
  <si>
    <t>210.2</t>
  </si>
  <si>
    <t>210.3</t>
  </si>
  <si>
    <t>210.4</t>
  </si>
  <si>
    <t>210.5</t>
  </si>
  <si>
    <t>210.6</t>
  </si>
  <si>
    <t>210.7</t>
  </si>
  <si>
    <t>210.8</t>
  </si>
  <si>
    <t>210.9</t>
  </si>
  <si>
    <t>210.10</t>
  </si>
  <si>
    <t>210.11</t>
  </si>
  <si>
    <t>210.12</t>
  </si>
  <si>
    <t>210.13</t>
  </si>
  <si>
    <t>210.14</t>
  </si>
  <si>
    <t>210.15</t>
  </si>
  <si>
    <t>210.16</t>
  </si>
  <si>
    <t>210.17</t>
  </si>
  <si>
    <t>210.18</t>
  </si>
  <si>
    <t>210.19</t>
  </si>
  <si>
    <t>210.20</t>
  </si>
  <si>
    <t>210.21</t>
  </si>
  <si>
    <t>210.22</t>
  </si>
  <si>
    <t>210.23</t>
  </si>
  <si>
    <t>210.24</t>
  </si>
  <si>
    <t>210.25</t>
  </si>
  <si>
    <t>210.26</t>
  </si>
  <si>
    <t>210.27</t>
  </si>
  <si>
    <t>210.28</t>
  </si>
  <si>
    <t xml:space="preserve">Elektroinstalace celkem </t>
  </si>
  <si>
    <t>210.29</t>
  </si>
  <si>
    <t>210.1.1</t>
  </si>
  <si>
    <t>HODINOVE ZUCTOVACI SAZBY SPOLUPRACE S DODAVATELEM PŘI</t>
  </si>
  <si>
    <t>PROVEDENI REVIZNICH ZKOUSEK DLE ČSN 331500</t>
  </si>
  <si>
    <t>Bc. Pavel Šafránek</t>
  </si>
  <si>
    <t>M21</t>
  </si>
  <si>
    <t>JSOU-LI VE VÝPISU UVEDENY OBCHODNÍ NÁZVY VÝROBKŮ A MATERIÁLŮ, JEDNÁ SE POUZE O PŘÍKLAD, URČUJÍCÍ TECHNICKÉ PARAMETRY, MINIMÁLNÍ KVALITATIVNÍ POŽADAVKY A VZHLED U VIDITELNÝCH PRVKŮ. JE MOŽNÉ JE NAHRADIT VÝROBKEM NEBO MATERIÁLEM STEJNÉ A VYŠŠÍ KVALITATIVNÍ ÚROVNĚ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</si>
</sst>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6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FFFFCC"/>
      <name val="Arial CE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4"/>
      <name val="Arial CE"/>
      <family val="2"/>
      <charset val="238"/>
    </font>
    <font>
      <sz val="8"/>
      <color indexed="21"/>
      <name val="Arial CE"/>
      <family val="2"/>
      <charset val="238"/>
    </font>
    <font>
      <sz val="8"/>
      <color rgb="FFDE3801"/>
      <name val="Arial CE"/>
      <family val="2"/>
      <charset val="238"/>
    </font>
    <font>
      <sz val="10"/>
      <color theme="0" tint="-0.34998626667073579"/>
      <name val="Arial CE"/>
      <family val="2"/>
      <charset val="238"/>
    </font>
    <font>
      <sz val="8"/>
      <color theme="0" tint="-0.34998626667073579"/>
      <name val="Arial CE"/>
      <family val="2"/>
      <charset val="238"/>
    </font>
    <font>
      <sz val="8"/>
      <color theme="0" tint="-0.34998626667073579"/>
      <name val="Calibri"/>
      <family val="2"/>
      <charset val="238"/>
    </font>
    <font>
      <b/>
      <sz val="11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1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9" xfId="0" applyNumberFormat="1" applyFont="1" applyFill="1" applyBorder="1" applyAlignment="1">
      <alignment horizontal="center" vertical="center" wrapText="1"/>
    </xf>
    <xf numFmtId="3" fontId="0" fillId="0" borderId="34" xfId="0" applyNumberFormat="1" applyBorder="1" applyAlignment="1"/>
    <xf numFmtId="3" fontId="0" fillId="0" borderId="30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32" xfId="0" applyNumberFormat="1" applyFont="1" applyFill="1" applyBorder="1" applyAlignment="1">
      <alignment horizontal="center" vertical="center" wrapText="1" shrinkToFit="1"/>
    </xf>
    <xf numFmtId="3" fontId="7" fillId="3" borderId="33" xfId="0" applyNumberFormat="1" applyFont="1" applyFill="1" applyBorder="1" applyAlignment="1">
      <alignment horizontal="center" vertical="center" wrapText="1" shrinkToFit="1"/>
    </xf>
    <xf numFmtId="3" fontId="7" fillId="3" borderId="29" xfId="0" applyNumberFormat="1" applyFont="1" applyFill="1" applyBorder="1" applyAlignment="1">
      <alignment horizontal="center" vertical="center" wrapText="1" shrinkToFit="1"/>
    </xf>
    <xf numFmtId="3" fontId="3" fillId="0" borderId="12" xfId="0" applyNumberFormat="1" applyFont="1" applyBorder="1" applyAlignment="1">
      <alignment horizontal="right" wrapText="1" shrinkToFit="1"/>
    </xf>
    <xf numFmtId="3" fontId="3" fillId="0" borderId="12" xfId="0" applyNumberFormat="1" applyFont="1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30" xfId="0" applyNumberFormat="1" applyBorder="1" applyAlignment="1">
      <alignment shrinkToFit="1"/>
    </xf>
    <xf numFmtId="3" fontId="15" fillId="5" borderId="6" xfId="0" applyNumberFormat="1" applyFont="1" applyFill="1" applyBorder="1" applyAlignment="1">
      <alignment wrapText="1" shrinkToFit="1"/>
    </xf>
    <xf numFmtId="3" fontId="15" fillId="5" borderId="6" xfId="0" applyNumberFormat="1" applyFont="1" applyFill="1" applyBorder="1" applyAlignment="1">
      <alignment shrinkToFit="1"/>
    </xf>
    <xf numFmtId="3" fontId="0" fillId="5" borderId="31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0" fontId="1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49" fontId="3" fillId="0" borderId="26" xfId="0" applyNumberFormat="1" applyFont="1" applyBorder="1" applyAlignment="1">
      <alignment vertical="center"/>
    </xf>
    <xf numFmtId="0" fontId="16" fillId="3" borderId="33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3" fillId="5" borderId="10" xfId="0" applyFont="1" applyFill="1" applyBorder="1"/>
    <xf numFmtId="0" fontId="3" fillId="5" borderId="6" xfId="0" applyFont="1" applyFill="1" applyBorder="1"/>
    <xf numFmtId="0" fontId="16" fillId="3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4" fontId="3" fillId="5" borderId="38" xfId="0" applyNumberFormat="1" applyFont="1" applyFill="1" applyBorder="1" applyAlignment="1">
      <alignment horizontal="center"/>
    </xf>
    <xf numFmtId="4" fontId="3" fillId="5" borderId="38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39" xfId="0" applyNumberForma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0" fillId="3" borderId="44" xfId="0" applyFill="1" applyBorder="1"/>
    <xf numFmtId="49" fontId="0" fillId="3" borderId="41" xfId="0" applyNumberFormat="1" applyFill="1" applyBorder="1" applyAlignment="1"/>
    <xf numFmtId="0" fontId="0" fillId="3" borderId="41" xfId="0" applyFill="1" applyBorder="1"/>
    <xf numFmtId="0" fontId="0" fillId="3" borderId="40" xfId="0" applyFill="1" applyBorder="1"/>
    <xf numFmtId="0" fontId="0" fillId="3" borderId="33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2" xfId="0" applyFill="1" applyBorder="1"/>
    <xf numFmtId="49" fontId="0" fillId="3" borderId="32" xfId="0" applyNumberFormat="1" applyFill="1" applyBorder="1"/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6" xfId="0" applyFont="1" applyBorder="1" applyAlignment="1">
      <alignment vertical="top" shrinkToFit="1"/>
    </xf>
    <xf numFmtId="0" fontId="18" fillId="0" borderId="36" xfId="0" applyNumberFormat="1" applyFont="1" applyBorder="1" applyAlignment="1">
      <alignment vertical="top" wrapText="1" shrinkToFit="1"/>
    </xf>
    <xf numFmtId="0" fontId="0" fillId="3" borderId="37" xfId="0" applyFill="1" applyBorder="1" applyAlignment="1">
      <alignment vertical="top" shrinkToFit="1"/>
    </xf>
    <xf numFmtId="0" fontId="19" fillId="0" borderId="36" xfId="0" applyNumberFormat="1" applyFont="1" applyBorder="1" applyAlignment="1">
      <alignment vertical="top" wrapText="1" shrinkToFit="1"/>
    </xf>
    <xf numFmtId="0" fontId="20" fillId="0" borderId="36" xfId="0" applyNumberFormat="1" applyFont="1" applyBorder="1" applyAlignment="1">
      <alignment vertical="top" wrapText="1" shrinkToFit="1"/>
    </xf>
    <xf numFmtId="0" fontId="21" fillId="0" borderId="36" xfId="0" applyNumberFormat="1" applyFont="1" applyBorder="1" applyAlignment="1">
      <alignment vertical="top" wrapText="1" shrinkToFit="1"/>
    </xf>
    <xf numFmtId="164" fontId="17" fillId="0" borderId="35" xfId="0" applyNumberFormat="1" applyFont="1" applyBorder="1" applyAlignment="1">
      <alignment vertical="top" shrinkToFit="1"/>
    </xf>
    <xf numFmtId="164" fontId="18" fillId="0" borderId="35" xfId="0" applyNumberFormat="1" applyFont="1" applyBorder="1" applyAlignment="1">
      <alignment vertical="top" wrapText="1" shrinkToFit="1"/>
    </xf>
    <xf numFmtId="164" fontId="0" fillId="3" borderId="38" xfId="0" applyNumberFormat="1" applyFill="1" applyBorder="1" applyAlignment="1">
      <alignment vertical="top" shrinkToFit="1"/>
    </xf>
    <xf numFmtId="164" fontId="19" fillId="0" borderId="35" xfId="0" applyNumberFormat="1" applyFont="1" applyBorder="1" applyAlignment="1">
      <alignment vertical="top" wrapText="1" shrinkToFit="1"/>
    </xf>
    <xf numFmtId="164" fontId="20" fillId="0" borderId="35" xfId="0" applyNumberFormat="1" applyFont="1" applyBorder="1" applyAlignment="1">
      <alignment vertical="top" wrapText="1" shrinkToFit="1"/>
    </xf>
    <xf numFmtId="164" fontId="21" fillId="0" borderId="35" xfId="0" applyNumberFormat="1" applyFont="1" applyBorder="1" applyAlignment="1">
      <alignment vertical="top" wrapText="1" shrinkToFit="1"/>
    </xf>
    <xf numFmtId="4" fontId="17" fillId="4" borderId="35" xfId="0" applyNumberFormat="1" applyFont="1" applyFill="1" applyBorder="1" applyAlignment="1" applyProtection="1">
      <alignment vertical="top" shrinkToFit="1"/>
      <protection locked="0"/>
    </xf>
    <xf numFmtId="4" fontId="17" fillId="0" borderId="35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0" fontId="0" fillId="3" borderId="48" xfId="0" applyFill="1" applyBorder="1"/>
    <xf numFmtId="0" fontId="0" fillId="3" borderId="49" xfId="0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0" xfId="0" applyFill="1" applyBorder="1" applyAlignment="1">
      <alignment vertical="top"/>
    </xf>
    <xf numFmtId="164" fontId="0" fillId="3" borderId="46" xfId="0" applyNumberFormat="1" applyFill="1" applyBorder="1" applyAlignment="1">
      <alignment vertical="top"/>
    </xf>
    <xf numFmtId="4" fontId="0" fillId="3" borderId="46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8" fillId="0" borderId="37" xfId="0" applyNumberFormat="1" applyFont="1" applyBorder="1" applyAlignment="1">
      <alignment vertical="top" wrapText="1" shrinkToFit="1"/>
    </xf>
    <xf numFmtId="164" fontId="18" fillId="0" borderId="38" xfId="0" applyNumberFormat="1" applyFont="1" applyBorder="1" applyAlignment="1">
      <alignment vertical="top" wrapText="1" shrinkToFit="1"/>
    </xf>
    <xf numFmtId="4" fontId="17" fillId="0" borderId="38" xfId="0" applyNumberFormat="1" applyFont="1" applyBorder="1" applyAlignment="1">
      <alignment vertical="top" shrinkToFit="1"/>
    </xf>
    <xf numFmtId="0" fontId="5" fillId="3" borderId="15" xfId="0" applyFont="1" applyFill="1" applyBorder="1" applyAlignment="1">
      <alignment vertical="top"/>
    </xf>
    <xf numFmtId="0" fontId="5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4" fontId="5" fillId="3" borderId="22" xfId="0" applyNumberFormat="1" applyFont="1" applyFill="1" applyBorder="1" applyAlignment="1">
      <alignment vertical="top"/>
    </xf>
    <xf numFmtId="0" fontId="17" fillId="0" borderId="35" xfId="0" applyNumberFormat="1" applyFont="1" applyBorder="1" applyAlignment="1">
      <alignment horizontal="left" vertical="top" wrapText="1"/>
    </xf>
    <xf numFmtId="0" fontId="18" fillId="0" borderId="35" xfId="0" quotePrefix="1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9" fillId="0" borderId="35" xfId="0" quotePrefix="1" applyNumberFormat="1" applyFont="1" applyBorder="1" applyAlignment="1">
      <alignment horizontal="left" vertical="top" wrapText="1"/>
    </xf>
    <xf numFmtId="0" fontId="20" fillId="0" borderId="35" xfId="0" applyNumberFormat="1" applyFont="1" applyBorder="1" applyAlignment="1">
      <alignment horizontal="left" vertical="top" wrapText="1"/>
    </xf>
    <xf numFmtId="0" fontId="20" fillId="0" borderId="35" xfId="0" quotePrefix="1" applyNumberFormat="1" applyFont="1" applyBorder="1" applyAlignment="1">
      <alignment horizontal="left" vertical="top" wrapText="1"/>
    </xf>
    <xf numFmtId="0" fontId="21" fillId="0" borderId="35" xfId="0" quotePrefix="1" applyNumberFormat="1" applyFont="1" applyBorder="1" applyAlignment="1">
      <alignment horizontal="left" vertical="top" wrapText="1"/>
    </xf>
    <xf numFmtId="0" fontId="18" fillId="0" borderId="38" xfId="0" quotePrefix="1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" fontId="0" fillId="3" borderId="21" xfId="0" applyNumberFormat="1" applyFill="1" applyBorder="1" applyAlignment="1">
      <alignment vertical="top" shrinkToFit="1"/>
    </xf>
    <xf numFmtId="0" fontId="0" fillId="0" borderId="0" xfId="0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>
      <alignment horizontal="left" vertical="center"/>
    </xf>
    <xf numFmtId="3" fontId="5" fillId="0" borderId="12" xfId="0" applyNumberFormat="1" applyFont="1" applyBorder="1" applyAlignment="1">
      <alignment wrapText="1"/>
    </xf>
    <xf numFmtId="0" fontId="0" fillId="0" borderId="12" xfId="0" applyNumberForma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0" fontId="5" fillId="0" borderId="12" xfId="0" applyNumberFormat="1" applyFont="1" applyBorder="1" applyAlignment="1">
      <alignment wrapText="1"/>
    </xf>
    <xf numFmtId="0" fontId="0" fillId="0" borderId="22" xfId="0" applyNumberFormat="1" applyBorder="1" applyAlignment="1">
      <alignment wrapText="1"/>
    </xf>
    <xf numFmtId="0" fontId="22" fillId="0" borderId="0" xfId="0" applyFont="1"/>
    <xf numFmtId="0" fontId="23" fillId="0" borderId="0" xfId="0" applyFont="1"/>
    <xf numFmtId="0" fontId="24" fillId="0" borderId="0" xfId="0" applyFont="1"/>
    <xf numFmtId="49" fontId="0" fillId="3" borderId="41" xfId="0" applyNumberFormat="1" applyFill="1" applyBorder="1" applyAlignment="1">
      <alignment wrapText="1"/>
    </xf>
    <xf numFmtId="49" fontId="0" fillId="3" borderId="32" xfId="0" applyNumberFormat="1" applyFill="1" applyBorder="1" applyAlignment="1">
      <alignment wrapText="1"/>
    </xf>
    <xf numFmtId="49" fontId="0" fillId="3" borderId="46" xfId="0" applyNumberForma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7" fillId="0" borderId="38" xfId="0" applyNumberFormat="1" applyFont="1" applyBorder="1" applyAlignment="1">
      <alignment horizontal="left" vertical="top" wrapText="1"/>
    </xf>
    <xf numFmtId="0" fontId="17" fillId="0" borderId="37" xfId="0" applyFont="1" applyBorder="1" applyAlignment="1">
      <alignment vertical="top" shrinkToFit="1"/>
    </xf>
    <xf numFmtId="164" fontId="17" fillId="0" borderId="38" xfId="0" applyNumberFormat="1" applyFont="1" applyBorder="1" applyAlignment="1">
      <alignment vertical="top" shrinkToFit="1"/>
    </xf>
    <xf numFmtId="4" fontId="17" fillId="4" borderId="38" xfId="0" applyNumberFormat="1" applyFont="1" applyFill="1" applyBorder="1" applyAlignment="1" applyProtection="1">
      <alignment vertical="top" shrinkToFit="1"/>
      <protection locked="0"/>
    </xf>
    <xf numFmtId="0" fontId="0" fillId="3" borderId="49" xfId="0" applyNumberFormat="1" applyFill="1" applyBorder="1" applyAlignment="1">
      <alignment horizontal="left" vertical="top" wrapText="1"/>
    </xf>
    <xf numFmtId="0" fontId="0" fillId="3" borderId="41" xfId="0" applyNumberFormat="1" applyFill="1" applyBorder="1" applyAlignment="1">
      <alignment vertical="top" wrapText="1"/>
    </xf>
    <xf numFmtId="0" fontId="0" fillId="3" borderId="50" xfId="0" applyNumberFormat="1" applyFill="1" applyBorder="1" applyAlignment="1">
      <alignment vertical="top" wrapText="1"/>
    </xf>
    <xf numFmtId="4" fontId="0" fillId="3" borderId="41" xfId="0" applyNumberFormat="1" applyFill="1" applyBorder="1" applyAlignment="1">
      <alignment vertical="top" wrapText="1"/>
    </xf>
    <xf numFmtId="0" fontId="1" fillId="0" borderId="17" xfId="0" applyFont="1" applyBorder="1" applyAlignment="1">
      <alignment horizontal="left" vertical="top" indent="1"/>
    </xf>
    <xf numFmtId="0" fontId="0" fillId="0" borderId="0" xfId="0" applyFill="1"/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1" fillId="0" borderId="1" xfId="0" applyFont="1" applyBorder="1" applyAlignment="1">
      <alignment horizontal="left" vertical="center" indent="1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3" fillId="0" borderId="28" xfId="0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0" fontId="17" fillId="0" borderId="26" xfId="0" applyFont="1" applyBorder="1" applyAlignment="1">
      <alignment horizontal="left" vertical="top"/>
    </xf>
    <xf numFmtId="49" fontId="0" fillId="0" borderId="0" xfId="0" applyNumberFormat="1" applyFill="1"/>
    <xf numFmtId="49" fontId="25" fillId="0" borderId="51" xfId="4" applyNumberFormat="1" applyFont="1" applyFill="1" applyBorder="1" applyAlignment="1">
      <alignment horizontal="left"/>
    </xf>
    <xf numFmtId="0" fontId="17" fillId="0" borderId="53" xfId="0" applyFont="1" applyBorder="1" applyAlignment="1">
      <alignment vertical="top"/>
    </xf>
    <xf numFmtId="0" fontId="17" fillId="0" borderId="53" xfId="0" applyNumberFormat="1" applyFont="1" applyBorder="1" applyAlignment="1">
      <alignment vertical="top"/>
    </xf>
    <xf numFmtId="0" fontId="17" fillId="0" borderId="52" xfId="0" applyNumberFormat="1" applyFont="1" applyBorder="1" applyAlignment="1">
      <alignment horizontal="left" vertical="top" wrapText="1"/>
    </xf>
    <xf numFmtId="0" fontId="17" fillId="0" borderId="54" xfId="0" applyFont="1" applyBorder="1" applyAlignment="1">
      <alignment vertical="top" shrinkToFit="1"/>
    </xf>
    <xf numFmtId="164" fontId="17" fillId="0" borderId="52" xfId="0" applyNumberFormat="1" applyFont="1" applyBorder="1" applyAlignment="1">
      <alignment vertical="top" shrinkToFit="1"/>
    </xf>
    <xf numFmtId="4" fontId="17" fillId="4" borderId="52" xfId="0" applyNumberFormat="1" applyFont="1" applyFill="1" applyBorder="1" applyAlignment="1" applyProtection="1">
      <alignment vertical="top" shrinkToFit="1"/>
      <protection locked="0"/>
    </xf>
    <xf numFmtId="4" fontId="17" fillId="0" borderId="52" xfId="0" applyNumberFormat="1" applyFont="1" applyBorder="1" applyAlignment="1">
      <alignment vertical="top" shrinkToFit="1"/>
    </xf>
    <xf numFmtId="4" fontId="0" fillId="3" borderId="49" xfId="0" applyNumberFormat="1" applyFill="1" applyBorder="1" applyAlignment="1">
      <alignment horizontal="right" vertical="top" wrapText="1"/>
    </xf>
    <xf numFmtId="4" fontId="17" fillId="0" borderId="35" xfId="0" applyNumberFormat="1" applyFont="1" applyBorder="1" applyAlignment="1">
      <alignment horizontal="right" vertical="top" shrinkToFit="1"/>
    </xf>
    <xf numFmtId="4" fontId="0" fillId="3" borderId="41" xfId="0" applyNumberFormat="1" applyFill="1" applyBorder="1" applyAlignment="1">
      <alignment horizontal="right" vertical="top" wrapText="1"/>
    </xf>
    <xf numFmtId="4" fontId="17" fillId="0" borderId="38" xfId="0" applyNumberFormat="1" applyFont="1" applyBorder="1" applyAlignment="1">
      <alignment horizontal="right" vertical="top" shrinkToFi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22" xfId="0" applyNumberFormat="1" applyFont="1" applyBorder="1" applyAlignment="1">
      <alignment horizontal="right" vertical="center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1" fillId="0" borderId="55" xfId="0" applyFont="1" applyFill="1" applyBorder="1" applyAlignment="1">
      <alignment horizontal="justify" vertical="justify"/>
    </xf>
    <xf numFmtId="0" fontId="1" fillId="0" borderId="15" xfId="0" applyNumberFormat="1" applyFont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4" xfId="0" applyNumberFormat="1" applyFill="1" applyBorder="1"/>
    <xf numFmtId="3" fontId="0" fillId="5" borderId="12" xfId="0" applyNumberFormat="1" applyFill="1" applyBorder="1"/>
    <xf numFmtId="0" fontId="16" fillId="3" borderId="32" xfId="0" applyFont="1" applyFill="1" applyBorder="1" applyAlignment="1">
      <alignment horizontal="center" vertical="center" wrapText="1"/>
    </xf>
    <xf numFmtId="4" fontId="3" fillId="0" borderId="32" xfId="0" applyNumberFormat="1" applyFont="1" applyBorder="1" applyAlignment="1">
      <alignment vertical="center"/>
    </xf>
    <xf numFmtId="49" fontId="3" fillId="0" borderId="33" xfId="0" applyNumberFormat="1" applyFont="1" applyBorder="1" applyAlignment="1">
      <alignment vertical="center" wrapText="1"/>
    </xf>
    <xf numFmtId="49" fontId="3" fillId="0" borderId="18" xfId="0" applyNumberFormat="1" applyFont="1" applyBorder="1" applyAlignment="1">
      <alignment vertical="center" wrapText="1"/>
    </xf>
    <xf numFmtId="4" fontId="3" fillId="0" borderId="35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2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left" vertical="center" wrapText="1"/>
    </xf>
    <xf numFmtId="4" fontId="3" fillId="0" borderId="38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6" xfId="0" applyNumberFormat="1" applyFont="1" applyBorder="1" applyAlignment="1">
      <alignment vertical="center" wrapText="1"/>
    </xf>
    <xf numFmtId="4" fontId="3" fillId="5" borderId="38" xfId="0" applyNumberFormat="1" applyFont="1" applyFill="1" applyBorder="1" applyAlignment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5" fillId="3" borderId="41" xfId="0" applyNumberFormat="1" applyFont="1" applyFill="1" applyBorder="1" applyAlignment="1">
      <alignment horizontal="left" vertical="top"/>
    </xf>
    <xf numFmtId="0" fontId="0" fillId="3" borderId="49" xfId="0" applyNumberFormat="1" applyFill="1" applyBorder="1" applyAlignment="1">
      <alignment horizontal="left" vertical="top" wrapText="1"/>
    </xf>
    <xf numFmtId="0" fontId="0" fillId="3" borderId="41" xfId="0" applyNumberFormat="1" applyFill="1" applyBorder="1" applyAlignment="1">
      <alignment horizontal="left" vertical="top" wrapText="1"/>
    </xf>
    <xf numFmtId="49" fontId="4" fillId="0" borderId="0" xfId="0" applyNumberFormat="1" applyFont="1" applyAlignment="1">
      <alignment horizontal="center" vertical="top"/>
    </xf>
    <xf numFmtId="49" fontId="0" fillId="0" borderId="28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5" xfId="0" applyBorder="1" applyAlignment="1">
      <alignment vertical="center"/>
    </xf>
    <xf numFmtId="0" fontId="1" fillId="3" borderId="47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</cellXfs>
  <cellStyles count="5">
    <cellStyle name="Normální" xfId="0" builtinId="0"/>
    <cellStyle name="normální 2" xfId="1"/>
    <cellStyle name="Normální 3" xfId="2"/>
    <cellStyle name="Normální 4" xfId="3"/>
    <cellStyle name="Normální 5" xfId="4"/>
  </cellStyles>
  <dxfs count="2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2" sqref="A2:G2"/>
    </sheetView>
  </sheetViews>
  <sheetFormatPr defaultRowHeight="12.75" x14ac:dyDescent="0.2"/>
  <sheetData>
    <row r="1" spans="1:7" x14ac:dyDescent="0.2">
      <c r="A1" s="37" t="s">
        <v>33</v>
      </c>
    </row>
    <row r="2" spans="1:7" ht="57.75" customHeight="1" x14ac:dyDescent="0.2">
      <c r="A2" s="249" t="s">
        <v>34</v>
      </c>
      <c r="B2" s="249"/>
      <c r="C2" s="249"/>
      <c r="D2" s="249"/>
      <c r="E2" s="249"/>
      <c r="F2" s="249"/>
      <c r="G2" s="249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8"/>
  <sheetViews>
    <sheetView showGridLines="0" view="pageBreakPreview" topLeftCell="B48" zoomScale="90" zoomScaleNormal="100" zoomScaleSheetLayoutView="90" workbookViewId="0">
      <selection activeCell="G32" sqref="G32:I3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 x14ac:dyDescent="0.2">
      <c r="A1" s="71" t="s">
        <v>31</v>
      </c>
      <c r="B1" s="250" t="s">
        <v>37</v>
      </c>
      <c r="C1" s="251"/>
      <c r="D1" s="251"/>
      <c r="E1" s="251"/>
      <c r="F1" s="251"/>
      <c r="G1" s="251"/>
      <c r="H1" s="251"/>
      <c r="I1" s="251"/>
      <c r="J1" s="252"/>
    </row>
    <row r="2" spans="1:15" ht="23.25" customHeight="1" x14ac:dyDescent="0.2">
      <c r="A2" s="4"/>
      <c r="B2" s="79" t="s">
        <v>35</v>
      </c>
      <c r="C2" s="80"/>
      <c r="D2" s="275" t="s">
        <v>42</v>
      </c>
      <c r="E2" s="276"/>
      <c r="F2" s="276"/>
      <c r="G2" s="276"/>
      <c r="H2" s="276"/>
      <c r="I2" s="276"/>
      <c r="J2" s="277"/>
      <c r="O2" s="2"/>
    </row>
    <row r="3" spans="1:15" ht="23.25" customHeight="1" x14ac:dyDescent="0.2">
      <c r="A3" s="4"/>
      <c r="B3" s="81" t="s">
        <v>40</v>
      </c>
      <c r="C3" s="82"/>
      <c r="D3" s="268" t="s">
        <v>38</v>
      </c>
      <c r="E3" s="269"/>
      <c r="F3" s="269"/>
      <c r="G3" s="269"/>
      <c r="H3" s="269"/>
      <c r="I3" s="269"/>
      <c r="J3" s="270"/>
    </row>
    <row r="4" spans="1:15" ht="23.25" hidden="1" customHeight="1" x14ac:dyDescent="0.2">
      <c r="A4" s="4"/>
      <c r="B4" s="83" t="s">
        <v>39</v>
      </c>
      <c r="C4" s="84"/>
      <c r="D4" s="85"/>
      <c r="E4" s="85"/>
      <c r="F4" s="86"/>
      <c r="G4" s="87"/>
      <c r="H4" s="86"/>
      <c r="I4" s="87"/>
      <c r="J4" s="88"/>
    </row>
    <row r="5" spans="1:15" ht="24" customHeight="1" x14ac:dyDescent="0.2">
      <c r="A5" s="4"/>
      <c r="B5" s="47" t="s">
        <v>19</v>
      </c>
      <c r="C5" s="5"/>
      <c r="D5" s="202" t="s">
        <v>517</v>
      </c>
      <c r="E5" s="26"/>
      <c r="F5" s="26"/>
      <c r="G5" s="26"/>
      <c r="H5" s="28" t="s">
        <v>28</v>
      </c>
      <c r="I5" s="201" t="s">
        <v>519</v>
      </c>
      <c r="J5" s="11"/>
    </row>
    <row r="6" spans="1:15" ht="15.75" customHeight="1" x14ac:dyDescent="0.2">
      <c r="A6" s="4"/>
      <c r="B6" s="41"/>
      <c r="C6" s="26"/>
      <c r="D6" s="202" t="s">
        <v>518</v>
      </c>
      <c r="E6" s="26"/>
      <c r="F6" s="26"/>
      <c r="G6" s="26"/>
      <c r="H6" s="28" t="s">
        <v>29</v>
      </c>
      <c r="I6" s="89"/>
      <c r="J6" s="11"/>
    </row>
    <row r="7" spans="1:15" ht="15.75" customHeight="1" x14ac:dyDescent="0.2">
      <c r="A7" s="4"/>
      <c r="B7" s="42"/>
      <c r="C7" s="90"/>
      <c r="D7" s="78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18</v>
      </c>
      <c r="C8" s="5"/>
      <c r="D8" s="35"/>
      <c r="E8" s="5"/>
      <c r="F8" s="5"/>
      <c r="G8" s="45"/>
      <c r="H8" s="28" t="s">
        <v>28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29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17</v>
      </c>
      <c r="C11" s="5"/>
      <c r="D11" s="279"/>
      <c r="E11" s="279"/>
      <c r="F11" s="279"/>
      <c r="G11" s="279"/>
      <c r="H11" s="28"/>
      <c r="I11" s="92"/>
      <c r="J11" s="11"/>
    </row>
    <row r="12" spans="1:15" ht="15.75" customHeight="1" x14ac:dyDescent="0.2">
      <c r="A12" s="4"/>
      <c r="B12" s="41"/>
      <c r="C12" s="26"/>
      <c r="D12" s="266"/>
      <c r="E12" s="266"/>
      <c r="F12" s="266"/>
      <c r="G12" s="266"/>
      <c r="H12" s="28"/>
      <c r="I12" s="92"/>
      <c r="J12" s="11"/>
    </row>
    <row r="13" spans="1:15" ht="15.75" customHeight="1" x14ac:dyDescent="0.2">
      <c r="A13" s="4"/>
      <c r="B13" s="42"/>
      <c r="C13" s="91"/>
      <c r="D13" s="267"/>
      <c r="E13" s="267"/>
      <c r="F13" s="267"/>
      <c r="G13" s="267"/>
      <c r="H13" s="29"/>
      <c r="I13" s="34"/>
      <c r="J13" s="51"/>
    </row>
    <row r="14" spans="1:15" ht="15.75" customHeight="1" x14ac:dyDescent="0.2">
      <c r="A14" s="4"/>
      <c r="B14" s="223" t="s">
        <v>633</v>
      </c>
      <c r="C14" s="66"/>
      <c r="E14" s="68"/>
      <c r="F14" s="67" t="s">
        <v>41</v>
      </c>
      <c r="G14" s="68"/>
      <c r="H14" s="200" t="s">
        <v>28</v>
      </c>
      <c r="I14" s="201" t="s">
        <v>43</v>
      </c>
      <c r="J14" s="69"/>
    </row>
    <row r="15" spans="1:15" ht="15.75" customHeight="1" x14ac:dyDescent="0.2">
      <c r="A15" s="4"/>
      <c r="B15" s="228" t="s">
        <v>634</v>
      </c>
      <c r="C15" s="229"/>
      <c r="D15" s="230"/>
      <c r="E15" s="201"/>
      <c r="F15" s="201"/>
      <c r="G15" s="201"/>
      <c r="H15" s="200" t="s">
        <v>28</v>
      </c>
      <c r="I15" s="26"/>
      <c r="J15" s="11"/>
    </row>
    <row r="16" spans="1:15" ht="15.75" customHeight="1" x14ac:dyDescent="0.2">
      <c r="A16" s="4"/>
      <c r="B16" s="228" t="s">
        <v>635</v>
      </c>
      <c r="C16" s="229"/>
      <c r="D16" s="230"/>
      <c r="E16" s="201"/>
      <c r="F16" s="201"/>
      <c r="G16" s="201"/>
      <c r="H16" s="200" t="s">
        <v>28</v>
      </c>
      <c r="I16" s="26"/>
      <c r="J16" s="11"/>
    </row>
    <row r="17" spans="1:10" ht="24" customHeight="1" x14ac:dyDescent="0.2">
      <c r="A17" s="4"/>
      <c r="B17" s="231" t="s">
        <v>636</v>
      </c>
      <c r="C17" s="232"/>
      <c r="D17" s="232"/>
      <c r="E17" s="225"/>
      <c r="F17" s="227" t="s">
        <v>745</v>
      </c>
      <c r="G17" s="225"/>
      <c r="H17" s="226" t="s">
        <v>28</v>
      </c>
      <c r="I17" s="188"/>
      <c r="J17" s="188"/>
    </row>
    <row r="18" spans="1:10" ht="41.25" customHeight="1" x14ac:dyDescent="0.2">
      <c r="A18" s="4"/>
      <c r="B18" s="280" t="s">
        <v>747</v>
      </c>
      <c r="C18" s="280"/>
      <c r="D18" s="280"/>
      <c r="E18" s="280"/>
      <c r="F18" s="280"/>
      <c r="G18" s="280"/>
      <c r="H18" s="280"/>
      <c r="I18" s="280"/>
      <c r="J18" s="280"/>
    </row>
    <row r="19" spans="1:10" ht="24" customHeight="1" x14ac:dyDescent="0.2">
      <c r="A19" s="4"/>
      <c r="B19" s="281" t="s">
        <v>520</v>
      </c>
      <c r="C19" s="282"/>
      <c r="D19" s="203">
        <v>80182</v>
      </c>
      <c r="E19" s="204"/>
      <c r="F19" s="205" t="s">
        <v>47</v>
      </c>
      <c r="G19" s="206">
        <v>1230</v>
      </c>
      <c r="H19" s="204"/>
      <c r="I19" s="204"/>
      <c r="J19" s="207"/>
    </row>
    <row r="20" spans="1:10" ht="32.25" customHeight="1" x14ac:dyDescent="0.2">
      <c r="A20" s="4"/>
      <c r="B20" s="52" t="s">
        <v>26</v>
      </c>
      <c r="C20" s="70"/>
      <c r="D20" s="53"/>
      <c r="E20" s="278"/>
      <c r="F20" s="278"/>
      <c r="G20" s="263"/>
      <c r="H20" s="263"/>
      <c r="I20" s="263" t="s">
        <v>25</v>
      </c>
      <c r="J20" s="264"/>
    </row>
    <row r="21" spans="1:10" ht="23.25" customHeight="1" x14ac:dyDescent="0.2">
      <c r="A21" s="143" t="s">
        <v>20</v>
      </c>
      <c r="B21" s="144" t="s">
        <v>20</v>
      </c>
      <c r="C21" s="58"/>
      <c r="D21" s="59"/>
      <c r="E21" s="259"/>
      <c r="F21" s="265"/>
      <c r="G21" s="259"/>
      <c r="H21" s="265"/>
      <c r="I21" s="259">
        <f>SUMIF(F48:F74,A21,I48:I74)+SUMIF(F48:F74,"PSU",I48:I74)</f>
        <v>0</v>
      </c>
      <c r="J21" s="260"/>
    </row>
    <row r="22" spans="1:10" ht="23.25" customHeight="1" x14ac:dyDescent="0.2">
      <c r="A22" s="143" t="s">
        <v>21</v>
      </c>
      <c r="B22" s="144" t="s">
        <v>21</v>
      </c>
      <c r="C22" s="58"/>
      <c r="D22" s="59"/>
      <c r="E22" s="259"/>
      <c r="F22" s="265"/>
      <c r="G22" s="259"/>
      <c r="H22" s="265"/>
      <c r="I22" s="259">
        <f>SUMIF(F48:F74,A22,I48:I74)</f>
        <v>0</v>
      </c>
      <c r="J22" s="260"/>
    </row>
    <row r="23" spans="1:10" ht="23.25" customHeight="1" x14ac:dyDescent="0.2">
      <c r="A23" s="143" t="s">
        <v>22</v>
      </c>
      <c r="B23" s="144" t="s">
        <v>22</v>
      </c>
      <c r="C23" s="58"/>
      <c r="D23" s="59"/>
      <c r="E23" s="259"/>
      <c r="F23" s="265"/>
      <c r="G23" s="259"/>
      <c r="H23" s="265"/>
      <c r="I23" s="259">
        <f>SUMIF(F48:F74,A23,I48:I74)</f>
        <v>0</v>
      </c>
      <c r="J23" s="260"/>
    </row>
    <row r="24" spans="1:10" ht="23.25" customHeight="1" x14ac:dyDescent="0.2">
      <c r="A24" s="143" t="s">
        <v>96</v>
      </c>
      <c r="B24" s="144" t="s">
        <v>23</v>
      </c>
      <c r="C24" s="58"/>
      <c r="D24" s="59"/>
      <c r="E24" s="259"/>
      <c r="F24" s="265"/>
      <c r="G24" s="259"/>
      <c r="H24" s="265"/>
      <c r="I24" s="259">
        <f>SUMIF(F48:F74,A24,I48:I74)</f>
        <v>0</v>
      </c>
      <c r="J24" s="260"/>
    </row>
    <row r="25" spans="1:10" ht="23.25" customHeight="1" x14ac:dyDescent="0.2">
      <c r="A25" s="143" t="s">
        <v>97</v>
      </c>
      <c r="B25" s="144" t="s">
        <v>24</v>
      </c>
      <c r="C25" s="58"/>
      <c r="D25" s="59"/>
      <c r="E25" s="259"/>
      <c r="F25" s="265"/>
      <c r="G25" s="259"/>
      <c r="H25" s="265"/>
      <c r="I25" s="259">
        <f>SUMIF(F48:F74,A25,I48:I74)</f>
        <v>0</v>
      </c>
      <c r="J25" s="260"/>
    </row>
    <row r="26" spans="1:10" ht="23.25" customHeight="1" x14ac:dyDescent="0.2">
      <c r="A26" s="4"/>
      <c r="B26" s="72" t="s">
        <v>25</v>
      </c>
      <c r="C26" s="73"/>
      <c r="D26" s="74"/>
      <c r="E26" s="261"/>
      <c r="F26" s="262"/>
      <c r="G26" s="261"/>
      <c r="H26" s="262"/>
      <c r="I26" s="261">
        <f>SUM(I21:J25)</f>
        <v>0</v>
      </c>
      <c r="J26" s="274"/>
    </row>
    <row r="27" spans="1:10" ht="33" customHeight="1" x14ac:dyDescent="0.2">
      <c r="A27" s="4"/>
      <c r="B27" s="65" t="s">
        <v>27</v>
      </c>
      <c r="C27" s="58"/>
      <c r="D27" s="59"/>
      <c r="E27" s="64"/>
      <c r="F27" s="61"/>
      <c r="G27" s="50"/>
      <c r="H27" s="50"/>
      <c r="I27" s="50"/>
      <c r="J27" s="62"/>
    </row>
    <row r="28" spans="1:10" ht="23.25" hidden="1" customHeight="1" x14ac:dyDescent="0.2">
      <c r="A28" s="4"/>
      <c r="B28" s="57" t="s">
        <v>11</v>
      </c>
      <c r="C28" s="58"/>
      <c r="D28" s="59"/>
      <c r="E28" s="60" t="e">
        <f>SazbaDPH1</f>
        <v>#REF!</v>
      </c>
      <c r="F28" s="61" t="s">
        <v>0</v>
      </c>
      <c r="G28" s="272" t="e">
        <f>#REF!*#REF!/100</f>
        <v>#REF!</v>
      </c>
      <c r="H28" s="273"/>
      <c r="I28" s="273"/>
      <c r="J28" s="62" t="str">
        <f t="shared" ref="J28:J32" si="0">Mena</f>
        <v>CZK</v>
      </c>
    </row>
    <row r="29" spans="1:10" ht="23.25" customHeight="1" x14ac:dyDescent="0.2">
      <c r="A29" s="4"/>
      <c r="B29" s="57" t="s">
        <v>12</v>
      </c>
      <c r="C29" s="58"/>
      <c r="D29" s="59"/>
      <c r="E29" s="60">
        <v>21</v>
      </c>
      <c r="F29" s="61" t="s">
        <v>0</v>
      </c>
      <c r="G29" s="257">
        <f>I26</f>
        <v>0</v>
      </c>
      <c r="H29" s="258"/>
      <c r="I29" s="258"/>
      <c r="J29" s="62" t="str">
        <f t="shared" si="0"/>
        <v>CZK</v>
      </c>
    </row>
    <row r="30" spans="1:10" ht="23.25" customHeight="1" x14ac:dyDescent="0.2">
      <c r="A30" s="4"/>
      <c r="B30" s="49" t="s">
        <v>13</v>
      </c>
      <c r="C30" s="22"/>
      <c r="D30" s="18"/>
      <c r="E30" s="43">
        <f>SazbaDPH2</f>
        <v>21</v>
      </c>
      <c r="F30" s="44" t="s">
        <v>0</v>
      </c>
      <c r="G30" s="253">
        <f>ZakladDPHZakl*0.21</f>
        <v>0</v>
      </c>
      <c r="H30" s="254"/>
      <c r="I30" s="254"/>
      <c r="J30" s="56" t="str">
        <f t="shared" si="0"/>
        <v>CZK</v>
      </c>
    </row>
    <row r="31" spans="1:10" ht="23.25" customHeight="1" thickBot="1" x14ac:dyDescent="0.25">
      <c r="A31" s="4"/>
      <c r="B31" s="48" t="s">
        <v>4</v>
      </c>
      <c r="C31" s="20"/>
      <c r="D31" s="23"/>
      <c r="E31" s="20"/>
      <c r="F31" s="21"/>
      <c r="G31" s="255">
        <v>0</v>
      </c>
      <c r="H31" s="255"/>
      <c r="I31" s="255"/>
      <c r="J31" s="63" t="str">
        <f t="shared" si="0"/>
        <v>CZK</v>
      </c>
    </row>
    <row r="32" spans="1:10" ht="27.75" customHeight="1" thickBot="1" x14ac:dyDescent="0.25">
      <c r="A32" s="4"/>
      <c r="B32" s="114" t="s">
        <v>521</v>
      </c>
      <c r="C32" s="115"/>
      <c r="D32" s="115"/>
      <c r="E32" s="116"/>
      <c r="F32" s="117"/>
      <c r="G32" s="256">
        <f>SUM(G29:I31)</f>
        <v>0</v>
      </c>
      <c r="H32" s="256"/>
      <c r="I32" s="256"/>
      <c r="J32" s="118" t="str">
        <f t="shared" si="0"/>
        <v>CZK</v>
      </c>
    </row>
    <row r="33" spans="1:10" ht="27.75" hidden="1" customHeight="1" thickBot="1" x14ac:dyDescent="0.25">
      <c r="A33" s="4"/>
      <c r="B33" s="114" t="s">
        <v>30</v>
      </c>
      <c r="C33" s="119"/>
      <c r="D33" s="119"/>
      <c r="E33" s="119"/>
      <c r="F33" s="119"/>
      <c r="G33" s="256" t="e">
        <f>ZakladDPHSni+DPHSni+ZakladDPHZakl+DPHZakl+Zaokrouhleni</f>
        <v>#REF!</v>
      </c>
      <c r="H33" s="256"/>
      <c r="I33" s="256"/>
      <c r="J33" s="120" t="s">
        <v>46</v>
      </c>
    </row>
    <row r="34" spans="1:10" ht="12.75" customHeight="1" x14ac:dyDescent="0.2">
      <c r="A34" s="4"/>
      <c r="B34" s="4"/>
      <c r="C34" s="5"/>
      <c r="D34" s="5"/>
      <c r="E34" s="5"/>
      <c r="F34" s="5"/>
      <c r="G34" s="45"/>
      <c r="H34" s="5"/>
      <c r="I34" s="45"/>
      <c r="J34" s="12"/>
    </row>
    <row r="35" spans="1:10" ht="30" customHeight="1" x14ac:dyDescent="0.2">
      <c r="A35" s="4"/>
      <c r="B35" s="4"/>
      <c r="C35" s="5"/>
      <c r="D35" s="5"/>
      <c r="E35" s="5"/>
      <c r="F35" s="5"/>
      <c r="G35" s="45"/>
      <c r="H35" s="5"/>
      <c r="I35" s="45"/>
      <c r="J35" s="12"/>
    </row>
    <row r="36" spans="1:10" ht="18.75" customHeight="1" x14ac:dyDescent="0.2">
      <c r="A36" s="4"/>
      <c r="B36" s="24"/>
      <c r="C36" s="19" t="s">
        <v>10</v>
      </c>
      <c r="D36" s="39"/>
      <c r="E36" s="39"/>
      <c r="F36" s="19" t="s">
        <v>9</v>
      </c>
      <c r="G36" s="39"/>
      <c r="H36" s="40">
        <f ca="1">TODAY()</f>
        <v>43559</v>
      </c>
      <c r="I36" s="39"/>
      <c r="J36" s="12"/>
    </row>
    <row r="37" spans="1:10" ht="47.25" customHeight="1" x14ac:dyDescent="0.2">
      <c r="A37" s="4"/>
      <c r="B37" s="4"/>
      <c r="C37" s="5"/>
      <c r="D37" s="5"/>
      <c r="E37" s="5"/>
      <c r="F37" s="5"/>
      <c r="G37" s="45"/>
      <c r="H37" s="5"/>
      <c r="I37" s="45"/>
      <c r="J37" s="12"/>
    </row>
    <row r="38" spans="1:10" s="37" customFormat="1" ht="18.75" customHeight="1" x14ac:dyDescent="0.2">
      <c r="A38" s="30"/>
      <c r="B38" s="30"/>
      <c r="C38" s="31"/>
      <c r="D38" s="25"/>
      <c r="E38" s="25"/>
      <c r="F38" s="31"/>
      <c r="G38" s="32"/>
      <c r="H38" s="25"/>
      <c r="I38" s="32"/>
      <c r="J38" s="38"/>
    </row>
    <row r="39" spans="1:10" ht="12.75" customHeight="1" x14ac:dyDescent="0.2">
      <c r="A39" s="4"/>
      <c r="B39" s="4"/>
      <c r="C39" s="5"/>
      <c r="D39" s="271" t="s">
        <v>2</v>
      </c>
      <c r="E39" s="271"/>
      <c r="F39" s="5"/>
      <c r="G39" s="45"/>
      <c r="H39" s="13" t="s">
        <v>3</v>
      </c>
      <c r="I39" s="45"/>
      <c r="J39" s="12"/>
    </row>
    <row r="40" spans="1:10" ht="13.5" customHeight="1" thickBot="1" x14ac:dyDescent="0.25">
      <c r="A40" s="14"/>
      <c r="B40" s="14"/>
      <c r="C40" s="15"/>
      <c r="D40" s="15"/>
      <c r="E40" s="15"/>
      <c r="F40" s="15"/>
      <c r="G40" s="16"/>
      <c r="H40" s="15"/>
      <c r="I40" s="16"/>
      <c r="J40" s="17"/>
    </row>
    <row r="41" spans="1:10" ht="27" hidden="1" customHeight="1" x14ac:dyDescent="0.25">
      <c r="B41" s="75" t="s">
        <v>14</v>
      </c>
      <c r="C41" s="3"/>
      <c r="D41" s="3"/>
      <c r="E41" s="3"/>
      <c r="F41" s="103"/>
      <c r="G41" s="103"/>
      <c r="H41" s="103"/>
      <c r="I41" s="103"/>
      <c r="J41" s="3"/>
    </row>
    <row r="42" spans="1:10" ht="25.5" hidden="1" customHeight="1" x14ac:dyDescent="0.2">
      <c r="A42" s="95" t="s">
        <v>32</v>
      </c>
      <c r="B42" s="97" t="s">
        <v>15</v>
      </c>
      <c r="C42" s="98" t="s">
        <v>5</v>
      </c>
      <c r="D42" s="99"/>
      <c r="E42" s="99"/>
      <c r="F42" s="104" t="e">
        <f>#REF!</f>
        <v>#REF!</v>
      </c>
      <c r="G42" s="104" t="str">
        <f>B29</f>
        <v>Základ pro základní DPH</v>
      </c>
      <c r="H42" s="105" t="s">
        <v>16</v>
      </c>
      <c r="I42" s="106" t="s">
        <v>1</v>
      </c>
      <c r="J42" s="100" t="s">
        <v>0</v>
      </c>
    </row>
    <row r="43" spans="1:10" ht="25.5" hidden="1" customHeight="1" x14ac:dyDescent="0.2">
      <c r="A43" s="95">
        <v>0</v>
      </c>
      <c r="B43" s="101" t="s">
        <v>44</v>
      </c>
      <c r="C43" s="283" t="s">
        <v>42</v>
      </c>
      <c r="D43" s="284"/>
      <c r="E43" s="284"/>
      <c r="F43" s="107" t="e">
        <f>'Rozpočet Pol'!N358</f>
        <v>#REF!</v>
      </c>
      <c r="G43" s="108" t="e">
        <f>'Rozpočet Pol'!O358</f>
        <v>#REF!</v>
      </c>
      <c r="H43" s="109"/>
      <c r="I43" s="110" t="e">
        <f>F43+G43+H43</f>
        <v>#REF!</v>
      </c>
      <c r="J43" s="102" t="str">
        <f>IF(CenaCelkemVypocet=0,"",I43/CenaCelkemVypocet*100)</f>
        <v/>
      </c>
    </row>
    <row r="44" spans="1:10" ht="25.5" hidden="1" customHeight="1" x14ac:dyDescent="0.2">
      <c r="A44" s="95"/>
      <c r="B44" s="285" t="s">
        <v>45</v>
      </c>
      <c r="C44" s="286"/>
      <c r="D44" s="286"/>
      <c r="E44" s="286"/>
      <c r="F44" s="111">
        <f>SUMIF(A43:A43,"=1",F43:F43)</f>
        <v>0</v>
      </c>
      <c r="G44" s="112">
        <f>SUMIF(A43:A43,"=1",G43:G43)</f>
        <v>0</v>
      </c>
      <c r="H44" s="112">
        <f>SUMIF(A43:A43,"=1",H43:H43)</f>
        <v>0</v>
      </c>
      <c r="I44" s="113">
        <f>SUMIF(A43:A43,"=1",I43:I43)</f>
        <v>0</v>
      </c>
      <c r="J44" s="96">
        <f>SUMIF(A43:A43,"=1",J43:J43)</f>
        <v>0</v>
      </c>
    </row>
    <row r="45" spans="1:10" ht="15.75" x14ac:dyDescent="0.25">
      <c r="B45" s="121" t="s">
        <v>48</v>
      </c>
    </row>
    <row r="46" spans="1:10" ht="3.75" customHeight="1" x14ac:dyDescent="0.2"/>
    <row r="47" spans="1:10" ht="25.5" customHeight="1" x14ac:dyDescent="0.2">
      <c r="A47" s="122"/>
      <c r="B47" s="126" t="s">
        <v>15</v>
      </c>
      <c r="C47" s="126" t="s">
        <v>5</v>
      </c>
      <c r="D47" s="127"/>
      <c r="E47" s="127"/>
      <c r="F47" s="130" t="s">
        <v>49</v>
      </c>
      <c r="G47" s="130"/>
      <c r="H47" s="130"/>
      <c r="I47" s="287" t="s">
        <v>25</v>
      </c>
      <c r="J47" s="287"/>
    </row>
    <row r="48" spans="1:10" ht="25.5" customHeight="1" x14ac:dyDescent="0.2">
      <c r="A48" s="123"/>
      <c r="B48" s="131" t="s">
        <v>50</v>
      </c>
      <c r="C48" s="289" t="s">
        <v>51</v>
      </c>
      <c r="D48" s="290"/>
      <c r="E48" s="290"/>
      <c r="F48" s="133" t="s">
        <v>20</v>
      </c>
      <c r="G48" s="134"/>
      <c r="H48" s="134"/>
      <c r="I48" s="288">
        <f>'Rozpočet Pol'!G8</f>
        <v>0</v>
      </c>
      <c r="J48" s="288"/>
    </row>
    <row r="49" spans="1:10" ht="25.5" customHeight="1" x14ac:dyDescent="0.2">
      <c r="A49" s="123"/>
      <c r="B49" s="125" t="s">
        <v>52</v>
      </c>
      <c r="C49" s="292" t="s">
        <v>53</v>
      </c>
      <c r="D49" s="293"/>
      <c r="E49" s="293"/>
      <c r="F49" s="135" t="s">
        <v>20</v>
      </c>
      <c r="G49" s="136"/>
      <c r="H49" s="136"/>
      <c r="I49" s="291">
        <f>'Rozpočet Pol'!G30</f>
        <v>0</v>
      </c>
      <c r="J49" s="291"/>
    </row>
    <row r="50" spans="1:10" ht="25.5" customHeight="1" x14ac:dyDescent="0.2">
      <c r="A50" s="123"/>
      <c r="B50" s="125" t="s">
        <v>54</v>
      </c>
      <c r="C50" s="292" t="s">
        <v>55</v>
      </c>
      <c r="D50" s="293"/>
      <c r="E50" s="293"/>
      <c r="F50" s="135" t="s">
        <v>20</v>
      </c>
      <c r="G50" s="136"/>
      <c r="H50" s="136"/>
      <c r="I50" s="291">
        <f>'Rozpočet Pol'!G38</f>
        <v>0</v>
      </c>
      <c r="J50" s="291"/>
    </row>
    <row r="51" spans="1:10" ht="25.5" customHeight="1" x14ac:dyDescent="0.2">
      <c r="A51" s="123"/>
      <c r="B51" s="125" t="s">
        <v>56</v>
      </c>
      <c r="C51" s="292" t="s">
        <v>57</v>
      </c>
      <c r="D51" s="293"/>
      <c r="E51" s="293"/>
      <c r="F51" s="135" t="s">
        <v>20</v>
      </c>
      <c r="G51" s="136"/>
      <c r="H51" s="136"/>
      <c r="I51" s="291">
        <f>'Rozpočet Pol'!G52</f>
        <v>0</v>
      </c>
      <c r="J51" s="291"/>
    </row>
    <row r="52" spans="1:10" ht="25.5" customHeight="1" x14ac:dyDescent="0.2">
      <c r="A52" s="123"/>
      <c r="B52" s="125" t="s">
        <v>58</v>
      </c>
      <c r="C52" s="292" t="s">
        <v>59</v>
      </c>
      <c r="D52" s="293"/>
      <c r="E52" s="293"/>
      <c r="F52" s="135" t="s">
        <v>20</v>
      </c>
      <c r="G52" s="136"/>
      <c r="H52" s="136"/>
      <c r="I52" s="291">
        <f>'Rozpočet Pol'!G77</f>
        <v>0</v>
      </c>
      <c r="J52" s="291"/>
    </row>
    <row r="53" spans="1:10" ht="25.5" customHeight="1" x14ac:dyDescent="0.2">
      <c r="A53" s="123"/>
      <c r="B53" s="125" t="s">
        <v>60</v>
      </c>
      <c r="C53" s="292" t="s">
        <v>61</v>
      </c>
      <c r="D53" s="293"/>
      <c r="E53" s="293"/>
      <c r="F53" s="135" t="s">
        <v>20</v>
      </c>
      <c r="G53" s="136"/>
      <c r="H53" s="136"/>
      <c r="I53" s="291">
        <f>'Rozpočet Pol'!G80</f>
        <v>0</v>
      </c>
      <c r="J53" s="291"/>
    </row>
    <row r="54" spans="1:10" ht="25.5" customHeight="1" x14ac:dyDescent="0.2">
      <c r="A54" s="123"/>
      <c r="B54" s="125" t="s">
        <v>62</v>
      </c>
      <c r="C54" s="292" t="s">
        <v>63</v>
      </c>
      <c r="D54" s="293"/>
      <c r="E54" s="293"/>
      <c r="F54" s="135" t="s">
        <v>20</v>
      </c>
      <c r="G54" s="136"/>
      <c r="H54" s="136"/>
      <c r="I54" s="291">
        <f>'Rozpočet Pol'!G87</f>
        <v>0</v>
      </c>
      <c r="J54" s="291"/>
    </row>
    <row r="55" spans="1:10" ht="25.5" customHeight="1" x14ac:dyDescent="0.2">
      <c r="A55" s="123"/>
      <c r="B55" s="125" t="s">
        <v>64</v>
      </c>
      <c r="C55" s="292" t="s">
        <v>65</v>
      </c>
      <c r="D55" s="293"/>
      <c r="E55" s="293"/>
      <c r="F55" s="135" t="s">
        <v>20</v>
      </c>
      <c r="G55" s="136"/>
      <c r="H55" s="136"/>
      <c r="I55" s="291">
        <f>'Rozpočet Pol'!G96</f>
        <v>0</v>
      </c>
      <c r="J55" s="291"/>
    </row>
    <row r="56" spans="1:10" ht="25.5" customHeight="1" x14ac:dyDescent="0.2">
      <c r="A56" s="123"/>
      <c r="B56" s="125" t="s">
        <v>66</v>
      </c>
      <c r="C56" s="292" t="s">
        <v>67</v>
      </c>
      <c r="D56" s="293"/>
      <c r="E56" s="293"/>
      <c r="F56" s="135" t="s">
        <v>20</v>
      </c>
      <c r="G56" s="136"/>
      <c r="H56" s="136"/>
      <c r="I56" s="291">
        <f>'Rozpočet Pol'!G115</f>
        <v>0</v>
      </c>
      <c r="J56" s="291"/>
    </row>
    <row r="57" spans="1:10" ht="25.5" customHeight="1" x14ac:dyDescent="0.2">
      <c r="A57" s="123"/>
      <c r="B57" s="125" t="s">
        <v>68</v>
      </c>
      <c r="C57" s="292" t="s">
        <v>69</v>
      </c>
      <c r="D57" s="293"/>
      <c r="E57" s="293"/>
      <c r="F57" s="135" t="s">
        <v>21</v>
      </c>
      <c r="G57" s="136"/>
      <c r="H57" s="136"/>
      <c r="I57" s="291">
        <f>'Rozpočet Pol'!G118</f>
        <v>0</v>
      </c>
      <c r="J57" s="291"/>
    </row>
    <row r="58" spans="1:10" ht="25.5" customHeight="1" x14ac:dyDescent="0.2">
      <c r="A58" s="123"/>
      <c r="B58" s="125" t="s">
        <v>70</v>
      </c>
      <c r="C58" s="292" t="s">
        <v>71</v>
      </c>
      <c r="D58" s="293"/>
      <c r="E58" s="293"/>
      <c r="F58" s="135" t="s">
        <v>21</v>
      </c>
      <c r="G58" s="136"/>
      <c r="H58" s="136"/>
      <c r="I58" s="291">
        <f>'Rozpočet Pol'!G123</f>
        <v>0</v>
      </c>
      <c r="J58" s="291"/>
    </row>
    <row r="59" spans="1:10" ht="25.5" customHeight="1" x14ac:dyDescent="0.2">
      <c r="A59" s="123"/>
      <c r="B59" s="125" t="s">
        <v>72</v>
      </c>
      <c r="C59" s="292" t="s">
        <v>73</v>
      </c>
      <c r="D59" s="293"/>
      <c r="E59" s="293"/>
      <c r="F59" s="135" t="s">
        <v>21</v>
      </c>
      <c r="G59" s="136"/>
      <c r="H59" s="136"/>
      <c r="I59" s="291">
        <f>'Rozpočet Pol'!G150</f>
        <v>0</v>
      </c>
      <c r="J59" s="291"/>
    </row>
    <row r="60" spans="1:10" ht="25.5" customHeight="1" x14ac:dyDescent="0.2">
      <c r="A60" s="123"/>
      <c r="B60" s="125" t="s">
        <v>74</v>
      </c>
      <c r="C60" s="292" t="s">
        <v>75</v>
      </c>
      <c r="D60" s="293"/>
      <c r="E60" s="293"/>
      <c r="F60" s="135" t="s">
        <v>21</v>
      </c>
      <c r="G60" s="136"/>
      <c r="H60" s="136"/>
      <c r="I60" s="291">
        <f>'Rozpočet Pol'!G174</f>
        <v>0</v>
      </c>
      <c r="J60" s="291"/>
    </row>
    <row r="61" spans="1:10" ht="25.5" customHeight="1" x14ac:dyDescent="0.2">
      <c r="A61" s="123"/>
      <c r="B61" s="125" t="s">
        <v>76</v>
      </c>
      <c r="C61" s="292" t="s">
        <v>77</v>
      </c>
      <c r="D61" s="293"/>
      <c r="E61" s="293"/>
      <c r="F61" s="135" t="s">
        <v>21</v>
      </c>
      <c r="G61" s="136"/>
      <c r="H61" s="136"/>
      <c r="I61" s="291">
        <f>'Rozpočet Pol'!G177</f>
        <v>0</v>
      </c>
      <c r="J61" s="291"/>
    </row>
    <row r="62" spans="1:10" ht="25.5" customHeight="1" x14ac:dyDescent="0.2">
      <c r="A62" s="123"/>
      <c r="B62" s="125" t="s">
        <v>78</v>
      </c>
      <c r="C62" s="292" t="s">
        <v>79</v>
      </c>
      <c r="D62" s="293"/>
      <c r="E62" s="293"/>
      <c r="F62" s="135" t="s">
        <v>21</v>
      </c>
      <c r="G62" s="136"/>
      <c r="H62" s="136"/>
      <c r="I62" s="291">
        <f>'Rozpočet Pol'!G216</f>
        <v>0</v>
      </c>
      <c r="J62" s="291"/>
    </row>
    <row r="63" spans="1:10" ht="25.5" customHeight="1" x14ac:dyDescent="0.2">
      <c r="A63" s="123"/>
      <c r="B63" s="125" t="s">
        <v>80</v>
      </c>
      <c r="C63" s="292" t="s">
        <v>81</v>
      </c>
      <c r="D63" s="293"/>
      <c r="E63" s="293"/>
      <c r="F63" s="135" t="s">
        <v>21</v>
      </c>
      <c r="G63" s="136"/>
      <c r="H63" s="136"/>
      <c r="I63" s="291">
        <f>'Rozpočet Pol'!G222</f>
        <v>0</v>
      </c>
      <c r="J63" s="291"/>
    </row>
    <row r="64" spans="1:10" ht="25.5" customHeight="1" x14ac:dyDescent="0.2">
      <c r="A64" s="123"/>
      <c r="B64" s="125" t="s">
        <v>82</v>
      </c>
      <c r="C64" s="292" t="s">
        <v>83</v>
      </c>
      <c r="D64" s="293"/>
      <c r="E64" s="293"/>
      <c r="F64" s="135" t="s">
        <v>21</v>
      </c>
      <c r="G64" s="136"/>
      <c r="H64" s="136"/>
      <c r="I64" s="291">
        <f>'Rozpočet Pol'!G241</f>
        <v>0</v>
      </c>
      <c r="J64" s="291"/>
    </row>
    <row r="65" spans="1:10" ht="25.5" customHeight="1" x14ac:dyDescent="0.2">
      <c r="A65" s="123"/>
      <c r="B65" s="125" t="s">
        <v>84</v>
      </c>
      <c r="C65" s="292" t="s">
        <v>85</v>
      </c>
      <c r="D65" s="293"/>
      <c r="E65" s="293"/>
      <c r="F65" s="135" t="s">
        <v>21</v>
      </c>
      <c r="G65" s="136"/>
      <c r="H65" s="136"/>
      <c r="I65" s="291">
        <f>'Rozpočet Pol'!G250</f>
        <v>0</v>
      </c>
      <c r="J65" s="291"/>
    </row>
    <row r="66" spans="1:10" ht="25.5" customHeight="1" x14ac:dyDescent="0.2">
      <c r="A66" s="123"/>
      <c r="B66" s="125" t="s">
        <v>86</v>
      </c>
      <c r="C66" s="292" t="s">
        <v>87</v>
      </c>
      <c r="D66" s="293"/>
      <c r="E66" s="293"/>
      <c r="F66" s="135" t="s">
        <v>21</v>
      </c>
      <c r="G66" s="136"/>
      <c r="H66" s="136"/>
      <c r="I66" s="291">
        <f>'Rozpočet Pol'!G262</f>
        <v>0</v>
      </c>
      <c r="J66" s="291"/>
    </row>
    <row r="67" spans="1:10" ht="25.5" customHeight="1" x14ac:dyDescent="0.2">
      <c r="A67" s="123"/>
      <c r="B67" s="125" t="s">
        <v>88</v>
      </c>
      <c r="C67" s="292" t="s">
        <v>89</v>
      </c>
      <c r="D67" s="293"/>
      <c r="E67" s="293"/>
      <c r="F67" s="135" t="s">
        <v>21</v>
      </c>
      <c r="G67" s="136"/>
      <c r="H67" s="136"/>
      <c r="I67" s="291">
        <f>'Rozpočet Pol'!G265</f>
        <v>0</v>
      </c>
      <c r="J67" s="291"/>
    </row>
    <row r="68" spans="1:10" ht="25.5" customHeight="1" x14ac:dyDescent="0.2">
      <c r="A68" s="123"/>
      <c r="B68" s="125" t="s">
        <v>90</v>
      </c>
      <c r="C68" s="292" t="s">
        <v>91</v>
      </c>
      <c r="D68" s="293"/>
      <c r="E68" s="293"/>
      <c r="F68" s="135" t="s">
        <v>20</v>
      </c>
      <c r="G68" s="136"/>
      <c r="H68" s="136"/>
      <c r="I68" s="291">
        <f>'Rozpočet Pol'!G285</f>
        <v>0</v>
      </c>
      <c r="J68" s="291"/>
    </row>
    <row r="69" spans="1:10" ht="25.5" customHeight="1" x14ac:dyDescent="0.2">
      <c r="A69" s="233"/>
      <c r="B69" s="234" t="s">
        <v>637</v>
      </c>
      <c r="C69" s="294" t="s">
        <v>638</v>
      </c>
      <c r="D69" s="295"/>
      <c r="E69" s="296"/>
      <c r="F69" s="135" t="s">
        <v>21</v>
      </c>
      <c r="G69" s="137"/>
      <c r="H69" s="137"/>
      <c r="I69" s="291">
        <f>'Rozpočet Pol'!G379</f>
        <v>0</v>
      </c>
      <c r="J69" s="291"/>
    </row>
    <row r="70" spans="1:10" ht="25.5" customHeight="1" x14ac:dyDescent="0.2">
      <c r="A70" s="233"/>
      <c r="B70" s="234"/>
      <c r="C70" s="294" t="s">
        <v>671</v>
      </c>
      <c r="D70" s="295"/>
      <c r="E70" s="296"/>
      <c r="F70" s="135" t="s">
        <v>21</v>
      </c>
      <c r="G70" s="137"/>
      <c r="H70" s="137"/>
      <c r="I70" s="291">
        <f>'Rozpočet Pol'!G424</f>
        <v>0</v>
      </c>
      <c r="J70" s="291"/>
    </row>
    <row r="71" spans="1:10" ht="25.5" customHeight="1" x14ac:dyDescent="0.2">
      <c r="A71" s="233"/>
      <c r="B71" s="234" t="s">
        <v>746</v>
      </c>
      <c r="C71" s="294" t="s">
        <v>672</v>
      </c>
      <c r="D71" s="295"/>
      <c r="E71" s="296"/>
      <c r="F71" s="135" t="s">
        <v>22</v>
      </c>
      <c r="G71" s="137"/>
      <c r="H71" s="137"/>
      <c r="I71" s="291">
        <f>'Rozpočet Pol'!G467</f>
        <v>0</v>
      </c>
      <c r="J71" s="291"/>
    </row>
    <row r="72" spans="1:10" ht="25.5" customHeight="1" x14ac:dyDescent="0.2">
      <c r="A72" s="123"/>
      <c r="B72" s="125" t="s">
        <v>92</v>
      </c>
      <c r="C72" s="292" t="s">
        <v>93</v>
      </c>
      <c r="D72" s="293"/>
      <c r="E72" s="293"/>
      <c r="F72" s="135" t="s">
        <v>20</v>
      </c>
      <c r="G72" s="136"/>
      <c r="H72" s="136"/>
      <c r="I72" s="291">
        <f>'Rozpočet Pol'!G288</f>
        <v>0</v>
      </c>
      <c r="J72" s="291"/>
    </row>
    <row r="73" spans="1:10" ht="24" customHeight="1" x14ac:dyDescent="0.2">
      <c r="A73" s="123"/>
      <c r="B73" s="125" t="s">
        <v>94</v>
      </c>
      <c r="C73" s="292" t="s">
        <v>95</v>
      </c>
      <c r="D73" s="293"/>
      <c r="E73" s="293"/>
      <c r="F73" s="135" t="s">
        <v>20</v>
      </c>
      <c r="G73" s="136"/>
      <c r="H73" s="136"/>
      <c r="I73" s="291">
        <f>'Rozpočet Pol'!G343</f>
        <v>0</v>
      </c>
      <c r="J73" s="291"/>
    </row>
    <row r="74" spans="1:10" ht="25.5" customHeight="1" x14ac:dyDescent="0.2">
      <c r="A74" s="123"/>
      <c r="B74" s="132" t="s">
        <v>96</v>
      </c>
      <c r="C74" s="298" t="s">
        <v>23</v>
      </c>
      <c r="D74" s="299"/>
      <c r="E74" s="299"/>
      <c r="F74" s="138" t="s">
        <v>20</v>
      </c>
      <c r="G74" s="139"/>
      <c r="H74" s="139"/>
      <c r="I74" s="297">
        <f>'Rozpočet Pol'!G350</f>
        <v>0</v>
      </c>
      <c r="J74" s="297"/>
    </row>
    <row r="75" spans="1:10" ht="25.5" customHeight="1" x14ac:dyDescent="0.2">
      <c r="A75" s="124"/>
      <c r="B75" s="128" t="s">
        <v>1</v>
      </c>
      <c r="C75" s="128"/>
      <c r="D75" s="129"/>
      <c r="E75" s="129"/>
      <c r="F75" s="140"/>
      <c r="G75" s="141"/>
      <c r="H75" s="141"/>
      <c r="I75" s="300">
        <f>SUM(I48:I74)</f>
        <v>0</v>
      </c>
      <c r="J75" s="300"/>
    </row>
    <row r="76" spans="1:10" x14ac:dyDescent="0.2">
      <c r="F76" s="142"/>
      <c r="G76" s="94"/>
      <c r="H76" s="142"/>
      <c r="I76" s="94"/>
      <c r="J76" s="94"/>
    </row>
    <row r="77" spans="1:10" x14ac:dyDescent="0.2">
      <c r="F77" s="142"/>
      <c r="G77" s="94"/>
      <c r="H77" s="142"/>
      <c r="I77" s="94"/>
      <c r="J77" s="94"/>
    </row>
    <row r="78" spans="1:10" x14ac:dyDescent="0.2">
      <c r="F78" s="142"/>
      <c r="G78" s="94"/>
      <c r="H78" s="142"/>
      <c r="I78" s="94"/>
      <c r="J78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94">
    <mergeCell ref="I73:J73"/>
    <mergeCell ref="C73:E73"/>
    <mergeCell ref="I74:J74"/>
    <mergeCell ref="C74:E74"/>
    <mergeCell ref="I75:J75"/>
    <mergeCell ref="I68:J68"/>
    <mergeCell ref="C68:E68"/>
    <mergeCell ref="I61:J61"/>
    <mergeCell ref="C61:E61"/>
    <mergeCell ref="I62:J62"/>
    <mergeCell ref="C62:E62"/>
    <mergeCell ref="I63:J63"/>
    <mergeCell ref="C63:E63"/>
    <mergeCell ref="I72:J72"/>
    <mergeCell ref="C72:E72"/>
    <mergeCell ref="I64:J64"/>
    <mergeCell ref="C64:E64"/>
    <mergeCell ref="I65:J65"/>
    <mergeCell ref="C65:E65"/>
    <mergeCell ref="I66:J66"/>
    <mergeCell ref="C66:E66"/>
    <mergeCell ref="I69:J69"/>
    <mergeCell ref="I70:J70"/>
    <mergeCell ref="I71:J71"/>
    <mergeCell ref="C69:E69"/>
    <mergeCell ref="C70:E70"/>
    <mergeCell ref="C71:E71"/>
    <mergeCell ref="I67:J67"/>
    <mergeCell ref="C67:E67"/>
    <mergeCell ref="C60:E60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C43:E43"/>
    <mergeCell ref="B44:E44"/>
    <mergeCell ref="I47:J47"/>
    <mergeCell ref="I48:J48"/>
    <mergeCell ref="C48:E48"/>
    <mergeCell ref="D2:J2"/>
    <mergeCell ref="E22:F22"/>
    <mergeCell ref="G21:H21"/>
    <mergeCell ref="G22:H22"/>
    <mergeCell ref="G23:H23"/>
    <mergeCell ref="I22:J22"/>
    <mergeCell ref="I23:J23"/>
    <mergeCell ref="E23:F23"/>
    <mergeCell ref="E20:F20"/>
    <mergeCell ref="D11:G11"/>
    <mergeCell ref="B18:J18"/>
    <mergeCell ref="B19:C19"/>
    <mergeCell ref="D39:E39"/>
    <mergeCell ref="G28:I28"/>
    <mergeCell ref="E24:F24"/>
    <mergeCell ref="E25:F25"/>
    <mergeCell ref="I25:J25"/>
    <mergeCell ref="I26:J26"/>
    <mergeCell ref="G24:H24"/>
    <mergeCell ref="G25:H25"/>
    <mergeCell ref="B1:J1"/>
    <mergeCell ref="G30:I30"/>
    <mergeCell ref="G31:I31"/>
    <mergeCell ref="G33:I33"/>
    <mergeCell ref="G29:I29"/>
    <mergeCell ref="I21:J21"/>
    <mergeCell ref="I24:J24"/>
    <mergeCell ref="E26:F26"/>
    <mergeCell ref="G26:H26"/>
    <mergeCell ref="G32:I32"/>
    <mergeCell ref="G20:H20"/>
    <mergeCell ref="I20:J20"/>
    <mergeCell ref="E21:F21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9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301" t="s">
        <v>6</v>
      </c>
      <c r="B1" s="301"/>
      <c r="C1" s="302"/>
      <c r="D1" s="301"/>
      <c r="E1" s="301"/>
      <c r="F1" s="301"/>
      <c r="G1" s="301"/>
    </row>
    <row r="2" spans="1:7" ht="24.95" customHeight="1" x14ac:dyDescent="0.2">
      <c r="A2" s="77" t="s">
        <v>36</v>
      </c>
      <c r="B2" s="76"/>
      <c r="C2" s="303"/>
      <c r="D2" s="303"/>
      <c r="E2" s="303"/>
      <c r="F2" s="303"/>
      <c r="G2" s="304"/>
    </row>
    <row r="3" spans="1:7" ht="24.95" hidden="1" customHeight="1" x14ac:dyDescent="0.2">
      <c r="A3" s="77" t="s">
        <v>7</v>
      </c>
      <c r="B3" s="76"/>
      <c r="C3" s="303"/>
      <c r="D3" s="303"/>
      <c r="E3" s="303"/>
      <c r="F3" s="303"/>
      <c r="G3" s="304"/>
    </row>
    <row r="4" spans="1:7" ht="24.95" hidden="1" customHeight="1" x14ac:dyDescent="0.2">
      <c r="A4" s="77" t="s">
        <v>8</v>
      </c>
      <c r="B4" s="76"/>
      <c r="C4" s="303"/>
      <c r="D4" s="303"/>
      <c r="E4" s="303"/>
      <c r="F4" s="303"/>
      <c r="G4" s="304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S467"/>
  <sheetViews>
    <sheetView view="pageBreakPreview" zoomScale="115" zoomScaleNormal="100" zoomScaleSheetLayoutView="115" workbookViewId="0">
      <selection activeCell="B470" sqref="B470"/>
    </sheetView>
  </sheetViews>
  <sheetFormatPr defaultRowHeight="12.75" outlineLevelRow="1" x14ac:dyDescent="0.2"/>
  <cols>
    <col min="1" max="1" width="4.28515625" customWidth="1"/>
    <col min="2" max="2" width="14.42578125" style="93" customWidth="1"/>
    <col min="3" max="3" width="38.28515625" style="214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14" max="24" width="0" hidden="1" customWidth="1"/>
  </cols>
  <sheetData>
    <row r="1" spans="1:45" ht="15.75" customHeight="1" x14ac:dyDescent="0.25">
      <c r="A1" s="311" t="s">
        <v>6</v>
      </c>
      <c r="B1" s="311"/>
      <c r="C1" s="311"/>
      <c r="D1" s="311"/>
      <c r="E1" s="311"/>
      <c r="F1" s="311"/>
      <c r="G1" s="311"/>
      <c r="H1" s="311"/>
      <c r="P1" t="s">
        <v>99</v>
      </c>
    </row>
    <row r="2" spans="1:45" ht="24.95" customHeight="1" x14ac:dyDescent="0.2">
      <c r="A2" s="146" t="s">
        <v>98</v>
      </c>
      <c r="B2" s="309" t="s">
        <v>42</v>
      </c>
      <c r="C2" s="310"/>
      <c r="D2" s="310"/>
      <c r="E2" s="310"/>
      <c r="F2" s="310"/>
      <c r="G2" s="310"/>
      <c r="H2" s="310"/>
      <c r="P2" t="s">
        <v>100</v>
      </c>
    </row>
    <row r="3" spans="1:45" ht="24.95" customHeight="1" x14ac:dyDescent="0.2">
      <c r="A3" s="147" t="s">
        <v>7</v>
      </c>
      <c r="B3" s="309" t="s">
        <v>38</v>
      </c>
      <c r="C3" s="310"/>
      <c r="D3" s="310"/>
      <c r="E3" s="310"/>
      <c r="F3" s="310"/>
      <c r="G3" s="310"/>
      <c r="H3" s="310"/>
      <c r="P3" t="s">
        <v>101</v>
      </c>
    </row>
    <row r="4" spans="1:45" ht="24.95" hidden="1" customHeight="1" x14ac:dyDescent="0.2">
      <c r="A4" s="147" t="s">
        <v>8</v>
      </c>
      <c r="B4" s="145"/>
      <c r="C4" s="312"/>
      <c r="D4" s="313"/>
      <c r="E4" s="313"/>
      <c r="F4" s="313"/>
      <c r="G4" s="314"/>
      <c r="P4" t="s">
        <v>102</v>
      </c>
    </row>
    <row r="5" spans="1:45" hidden="1" x14ac:dyDescent="0.2">
      <c r="A5" s="148" t="s">
        <v>103</v>
      </c>
      <c r="B5" s="149"/>
      <c r="C5" s="211"/>
      <c r="D5" s="150"/>
      <c r="E5" s="150"/>
      <c r="F5" s="150"/>
      <c r="G5" s="151"/>
      <c r="P5" t="s">
        <v>104</v>
      </c>
    </row>
    <row r="7" spans="1:45" x14ac:dyDescent="0.2">
      <c r="A7" s="156" t="s">
        <v>105</v>
      </c>
      <c r="B7" s="157" t="s">
        <v>106</v>
      </c>
      <c r="C7" s="212" t="s">
        <v>107</v>
      </c>
      <c r="D7" s="156" t="s">
        <v>108</v>
      </c>
      <c r="E7" s="156" t="s">
        <v>109</v>
      </c>
      <c r="F7" s="152" t="s">
        <v>110</v>
      </c>
      <c r="G7" s="175" t="s">
        <v>25</v>
      </c>
      <c r="H7" s="315" t="s">
        <v>511</v>
      </c>
      <c r="K7" s="208" t="s">
        <v>512</v>
      </c>
      <c r="L7" s="208"/>
    </row>
    <row r="8" spans="1:45" x14ac:dyDescent="0.2">
      <c r="A8" s="176" t="s">
        <v>111</v>
      </c>
      <c r="B8" s="177" t="s">
        <v>50</v>
      </c>
      <c r="C8" s="213" t="s">
        <v>51</v>
      </c>
      <c r="D8" s="178"/>
      <c r="E8" s="179"/>
      <c r="F8" s="180"/>
      <c r="G8" s="180">
        <f>SUMIF(P9:P29,"&lt;&gt;NOR",G9:G29)</f>
        <v>0</v>
      </c>
      <c r="H8" s="316"/>
      <c r="K8" s="208"/>
      <c r="L8" s="208"/>
      <c r="P8" t="s">
        <v>112</v>
      </c>
    </row>
    <row r="9" spans="1:45" ht="22.5" outlineLevel="1" x14ac:dyDescent="0.2">
      <c r="A9" s="154">
        <v>1</v>
      </c>
      <c r="B9" s="158" t="s">
        <v>113</v>
      </c>
      <c r="C9" s="190" t="s">
        <v>114</v>
      </c>
      <c r="D9" s="160" t="s">
        <v>115</v>
      </c>
      <c r="E9" s="166">
        <v>5.3280000000000001E-2</v>
      </c>
      <c r="F9" s="172"/>
      <c r="G9" s="173">
        <f>ROUND(E9*F9,2)</f>
        <v>0</v>
      </c>
      <c r="H9" s="173" t="str">
        <f>IF(B9&gt;0,$K$7,$K$8)</f>
        <v xml:space="preserve">RTS 2019/I </v>
      </c>
      <c r="I9" s="153"/>
      <c r="J9" s="153"/>
      <c r="K9" s="209"/>
      <c r="L9" s="210" t="s">
        <v>513</v>
      </c>
      <c r="M9" s="153"/>
      <c r="N9" s="153"/>
      <c r="O9" s="153"/>
      <c r="P9" s="153" t="s">
        <v>116</v>
      </c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</row>
    <row r="10" spans="1:45" outlineLevel="1" x14ac:dyDescent="0.2">
      <c r="A10" s="154"/>
      <c r="B10" s="158"/>
      <c r="C10" s="191" t="s">
        <v>117</v>
      </c>
      <c r="D10" s="161"/>
      <c r="E10" s="167">
        <v>5.3280000000000001E-2</v>
      </c>
      <c r="F10" s="173"/>
      <c r="G10" s="173"/>
      <c r="H10" s="173">
        <f t="shared" ref="H10:H73" si="0">IF(B10&gt;0,$K$7,$K$8)</f>
        <v>0</v>
      </c>
      <c r="I10" s="153"/>
      <c r="J10" s="153"/>
      <c r="K10" s="209" t="s">
        <v>514</v>
      </c>
      <c r="L10" s="209"/>
      <c r="M10" s="153"/>
      <c r="N10" s="153"/>
      <c r="O10" s="153"/>
      <c r="P10" s="153" t="s">
        <v>118</v>
      </c>
      <c r="Q10" s="153">
        <v>0</v>
      </c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</row>
    <row r="11" spans="1:45" ht="22.5" outlineLevel="1" x14ac:dyDescent="0.2">
      <c r="A11" s="154">
        <v>2</v>
      </c>
      <c r="B11" s="158" t="s">
        <v>119</v>
      </c>
      <c r="C11" s="190" t="s">
        <v>120</v>
      </c>
      <c r="D11" s="160" t="s">
        <v>121</v>
      </c>
      <c r="E11" s="166">
        <v>1.9</v>
      </c>
      <c r="F11" s="172"/>
      <c r="G11" s="173">
        <f>ROUND(E11*F11,2)</f>
        <v>0</v>
      </c>
      <c r="H11" s="173" t="str">
        <f t="shared" si="0"/>
        <v xml:space="preserve">RTS 2019/I </v>
      </c>
      <c r="I11" s="153"/>
      <c r="J11" s="153"/>
      <c r="K11" s="209"/>
      <c r="L11" s="209"/>
      <c r="M11" s="153"/>
      <c r="N11" s="153"/>
      <c r="O11" s="153"/>
      <c r="P11" s="153" t="s">
        <v>122</v>
      </c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</row>
    <row r="12" spans="1:45" outlineLevel="1" x14ac:dyDescent="0.2">
      <c r="A12" s="154"/>
      <c r="B12" s="158"/>
      <c r="C12" s="191" t="s">
        <v>123</v>
      </c>
      <c r="D12" s="161"/>
      <c r="E12" s="167">
        <v>1.9</v>
      </c>
      <c r="F12" s="173"/>
      <c r="G12" s="173"/>
      <c r="H12" s="173">
        <f t="shared" si="0"/>
        <v>0</v>
      </c>
      <c r="I12" s="153"/>
      <c r="J12" s="153"/>
      <c r="K12" s="209"/>
      <c r="L12" s="209"/>
      <c r="M12" s="153"/>
      <c r="N12" s="153"/>
      <c r="O12" s="153"/>
      <c r="P12" s="153" t="s">
        <v>118</v>
      </c>
      <c r="Q12" s="153">
        <v>0</v>
      </c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</row>
    <row r="13" spans="1:45" ht="22.5" outlineLevel="1" x14ac:dyDescent="0.2">
      <c r="A13" s="154">
        <v>3</v>
      </c>
      <c r="B13" s="158" t="s">
        <v>124</v>
      </c>
      <c r="C13" s="190" t="s">
        <v>125</v>
      </c>
      <c r="D13" s="160" t="s">
        <v>121</v>
      </c>
      <c r="E13" s="166">
        <v>23.35</v>
      </c>
      <c r="F13" s="172"/>
      <c r="G13" s="173">
        <f>ROUND(E13*F13,2)</f>
        <v>0</v>
      </c>
      <c r="H13" s="173" t="str">
        <f t="shared" si="0"/>
        <v xml:space="preserve">RTS 2019/I </v>
      </c>
      <c r="I13" s="153"/>
      <c r="J13" s="153"/>
      <c r="K13" s="209"/>
      <c r="L13" s="209"/>
      <c r="M13" s="153"/>
      <c r="N13" s="153"/>
      <c r="O13" s="153"/>
      <c r="P13" s="153" t="s">
        <v>122</v>
      </c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</row>
    <row r="14" spans="1:45" outlineLevel="1" x14ac:dyDescent="0.2">
      <c r="A14" s="154"/>
      <c r="B14" s="158"/>
      <c r="C14" s="191" t="s">
        <v>126</v>
      </c>
      <c r="D14" s="161"/>
      <c r="E14" s="167">
        <v>14.21</v>
      </c>
      <c r="F14" s="173"/>
      <c r="G14" s="173"/>
      <c r="H14" s="173">
        <f t="shared" si="0"/>
        <v>0</v>
      </c>
      <c r="I14" s="153"/>
      <c r="J14" s="153"/>
      <c r="K14" s="153"/>
      <c r="L14" s="153"/>
      <c r="M14" s="153"/>
      <c r="N14" s="153"/>
      <c r="O14" s="153"/>
      <c r="P14" s="153" t="s">
        <v>118</v>
      </c>
      <c r="Q14" s="153">
        <v>0</v>
      </c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</row>
    <row r="15" spans="1:45" outlineLevel="1" x14ac:dyDescent="0.2">
      <c r="A15" s="154"/>
      <c r="B15" s="158"/>
      <c r="C15" s="191" t="s">
        <v>127</v>
      </c>
      <c r="D15" s="161"/>
      <c r="E15" s="167">
        <v>3.78</v>
      </c>
      <c r="F15" s="173"/>
      <c r="G15" s="173"/>
      <c r="H15" s="173">
        <f t="shared" si="0"/>
        <v>0</v>
      </c>
      <c r="I15" s="153"/>
      <c r="J15" s="153"/>
      <c r="K15" s="153"/>
      <c r="L15" s="153"/>
      <c r="M15" s="153"/>
      <c r="N15" s="153"/>
      <c r="O15" s="153"/>
      <c r="P15" s="153" t="s">
        <v>118</v>
      </c>
      <c r="Q15" s="153">
        <v>0</v>
      </c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</row>
    <row r="16" spans="1:45" outlineLevel="1" x14ac:dyDescent="0.2">
      <c r="A16" s="154"/>
      <c r="B16" s="158"/>
      <c r="C16" s="191" t="s">
        <v>128</v>
      </c>
      <c r="D16" s="161"/>
      <c r="E16" s="167">
        <v>3.58</v>
      </c>
      <c r="F16" s="173"/>
      <c r="G16" s="173"/>
      <c r="H16" s="173">
        <f t="shared" si="0"/>
        <v>0</v>
      </c>
      <c r="I16" s="153"/>
      <c r="J16" s="153"/>
      <c r="K16" s="153"/>
      <c r="L16" s="153"/>
      <c r="M16" s="153"/>
      <c r="N16" s="153"/>
      <c r="O16" s="153"/>
      <c r="P16" s="153" t="s">
        <v>118</v>
      </c>
      <c r="Q16" s="153">
        <v>0</v>
      </c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</row>
    <row r="17" spans="1:45" outlineLevel="1" x14ac:dyDescent="0.2">
      <c r="A17" s="154"/>
      <c r="B17" s="158"/>
      <c r="C17" s="191" t="s">
        <v>129</v>
      </c>
      <c r="D17" s="161"/>
      <c r="E17" s="167">
        <v>1.78</v>
      </c>
      <c r="F17" s="173"/>
      <c r="G17" s="173"/>
      <c r="H17" s="173">
        <f t="shared" si="0"/>
        <v>0</v>
      </c>
      <c r="I17" s="153"/>
      <c r="J17" s="153"/>
      <c r="K17" s="153"/>
      <c r="L17" s="153"/>
      <c r="M17" s="153"/>
      <c r="N17" s="153"/>
      <c r="O17" s="153"/>
      <c r="P17" s="153" t="s">
        <v>118</v>
      </c>
      <c r="Q17" s="153">
        <v>0</v>
      </c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</row>
    <row r="18" spans="1:45" outlineLevel="1" x14ac:dyDescent="0.2">
      <c r="A18" s="154">
        <v>4</v>
      </c>
      <c r="B18" s="158" t="s">
        <v>130</v>
      </c>
      <c r="C18" s="190" t="s">
        <v>131</v>
      </c>
      <c r="D18" s="160" t="s">
        <v>121</v>
      </c>
      <c r="E18" s="166">
        <v>23.35</v>
      </c>
      <c r="F18" s="172"/>
      <c r="G18" s="173">
        <f>ROUND(E18*F18,2)</f>
        <v>0</v>
      </c>
      <c r="H18" s="173" t="str">
        <f t="shared" si="0"/>
        <v xml:space="preserve">RTS 2019/I </v>
      </c>
      <c r="I18" s="153"/>
      <c r="J18" s="153"/>
      <c r="K18" s="153"/>
      <c r="L18" s="153"/>
      <c r="M18" s="153"/>
      <c r="N18" s="153"/>
      <c r="O18" s="153"/>
      <c r="P18" s="153" t="s">
        <v>122</v>
      </c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</row>
    <row r="19" spans="1:45" outlineLevel="1" x14ac:dyDescent="0.2">
      <c r="A19" s="154"/>
      <c r="B19" s="158"/>
      <c r="C19" s="191" t="s">
        <v>126</v>
      </c>
      <c r="D19" s="161"/>
      <c r="E19" s="167">
        <v>14.21</v>
      </c>
      <c r="F19" s="173"/>
      <c r="G19" s="173"/>
      <c r="H19" s="173">
        <f t="shared" si="0"/>
        <v>0</v>
      </c>
      <c r="I19" s="153"/>
      <c r="J19" s="153"/>
      <c r="K19" s="153"/>
      <c r="L19" s="153"/>
      <c r="M19" s="153"/>
      <c r="N19" s="153"/>
      <c r="O19" s="153"/>
      <c r="P19" s="153" t="s">
        <v>118</v>
      </c>
      <c r="Q19" s="153">
        <v>0</v>
      </c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</row>
    <row r="20" spans="1:45" outlineLevel="1" x14ac:dyDescent="0.2">
      <c r="A20" s="154"/>
      <c r="B20" s="158"/>
      <c r="C20" s="191" t="s">
        <v>127</v>
      </c>
      <c r="D20" s="161"/>
      <c r="E20" s="167">
        <v>3.78</v>
      </c>
      <c r="F20" s="173"/>
      <c r="G20" s="173"/>
      <c r="H20" s="173">
        <f t="shared" si="0"/>
        <v>0</v>
      </c>
      <c r="I20" s="153"/>
      <c r="J20" s="153"/>
      <c r="K20" s="153"/>
      <c r="L20" s="153"/>
      <c r="M20" s="153"/>
      <c r="N20" s="153"/>
      <c r="O20" s="153"/>
      <c r="P20" s="153" t="s">
        <v>118</v>
      </c>
      <c r="Q20" s="153">
        <v>0</v>
      </c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</row>
    <row r="21" spans="1:45" outlineLevel="1" x14ac:dyDescent="0.2">
      <c r="A21" s="154"/>
      <c r="B21" s="158"/>
      <c r="C21" s="191" t="s">
        <v>128</v>
      </c>
      <c r="D21" s="161"/>
      <c r="E21" s="167">
        <v>3.58</v>
      </c>
      <c r="F21" s="173"/>
      <c r="G21" s="173"/>
      <c r="H21" s="173">
        <f t="shared" si="0"/>
        <v>0</v>
      </c>
      <c r="I21" s="153"/>
      <c r="J21" s="153"/>
      <c r="K21" s="153"/>
      <c r="L21" s="153"/>
      <c r="M21" s="153"/>
      <c r="N21" s="153"/>
      <c r="O21" s="153"/>
      <c r="P21" s="153" t="s">
        <v>118</v>
      </c>
      <c r="Q21" s="153">
        <v>0</v>
      </c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</row>
    <row r="22" spans="1:45" outlineLevel="1" x14ac:dyDescent="0.2">
      <c r="A22" s="154"/>
      <c r="B22" s="158"/>
      <c r="C22" s="191" t="s">
        <v>129</v>
      </c>
      <c r="D22" s="161"/>
      <c r="E22" s="167">
        <v>1.78</v>
      </c>
      <c r="F22" s="173"/>
      <c r="G22" s="173"/>
      <c r="H22" s="173">
        <f t="shared" si="0"/>
        <v>0</v>
      </c>
      <c r="I22" s="153"/>
      <c r="J22" s="153"/>
      <c r="K22" s="153"/>
      <c r="L22" s="153"/>
      <c r="M22" s="153"/>
      <c r="N22" s="153"/>
      <c r="O22" s="153"/>
      <c r="P22" s="153" t="s">
        <v>118</v>
      </c>
      <c r="Q22" s="153">
        <v>0</v>
      </c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</row>
    <row r="23" spans="1:45" ht="22.5" outlineLevel="1" x14ac:dyDescent="0.2">
      <c r="A23" s="154">
        <v>5</v>
      </c>
      <c r="B23" s="158" t="s">
        <v>132</v>
      </c>
      <c r="C23" s="190" t="s">
        <v>133</v>
      </c>
      <c r="D23" s="160" t="s">
        <v>121</v>
      </c>
      <c r="E23" s="166">
        <v>23.35</v>
      </c>
      <c r="F23" s="172"/>
      <c r="G23" s="173">
        <f>ROUND(E23*F23,2)</f>
        <v>0</v>
      </c>
      <c r="H23" s="173" t="str">
        <f t="shared" si="0"/>
        <v xml:space="preserve">RTS 2019/I </v>
      </c>
      <c r="I23" s="153"/>
      <c r="J23" s="153"/>
      <c r="K23" s="153"/>
      <c r="L23" s="153"/>
      <c r="M23" s="153"/>
      <c r="N23" s="153"/>
      <c r="O23" s="153"/>
      <c r="P23" s="153" t="s">
        <v>122</v>
      </c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</row>
    <row r="24" spans="1:45" outlineLevel="1" x14ac:dyDescent="0.2">
      <c r="A24" s="154"/>
      <c r="B24" s="158"/>
      <c r="C24" s="191" t="s">
        <v>126</v>
      </c>
      <c r="D24" s="161"/>
      <c r="E24" s="167">
        <v>14.21</v>
      </c>
      <c r="F24" s="173"/>
      <c r="G24" s="173"/>
      <c r="H24" s="173">
        <f t="shared" si="0"/>
        <v>0</v>
      </c>
      <c r="I24" s="153"/>
      <c r="J24" s="153"/>
      <c r="K24" s="153"/>
      <c r="L24" s="153"/>
      <c r="M24" s="153"/>
      <c r="N24" s="153"/>
      <c r="O24" s="153"/>
      <c r="P24" s="153" t="s">
        <v>118</v>
      </c>
      <c r="Q24" s="153">
        <v>0</v>
      </c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</row>
    <row r="25" spans="1:45" outlineLevel="1" x14ac:dyDescent="0.2">
      <c r="A25" s="154"/>
      <c r="B25" s="158"/>
      <c r="C25" s="191" t="s">
        <v>127</v>
      </c>
      <c r="D25" s="161"/>
      <c r="E25" s="167">
        <v>3.78</v>
      </c>
      <c r="F25" s="173"/>
      <c r="G25" s="173"/>
      <c r="H25" s="173">
        <f t="shared" si="0"/>
        <v>0</v>
      </c>
      <c r="I25" s="153"/>
      <c r="J25" s="153"/>
      <c r="K25" s="153"/>
      <c r="L25" s="153"/>
      <c r="M25" s="153"/>
      <c r="N25" s="153"/>
      <c r="O25" s="153"/>
      <c r="P25" s="153" t="s">
        <v>118</v>
      </c>
      <c r="Q25" s="153">
        <v>0</v>
      </c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</row>
    <row r="26" spans="1:45" outlineLevel="1" x14ac:dyDescent="0.2">
      <c r="A26" s="154"/>
      <c r="B26" s="158"/>
      <c r="C26" s="191" t="s">
        <v>128</v>
      </c>
      <c r="D26" s="161"/>
      <c r="E26" s="167">
        <v>3.58</v>
      </c>
      <c r="F26" s="173"/>
      <c r="G26" s="173"/>
      <c r="H26" s="173">
        <f t="shared" si="0"/>
        <v>0</v>
      </c>
      <c r="I26" s="153"/>
      <c r="J26" s="153"/>
      <c r="K26" s="153"/>
      <c r="L26" s="153"/>
      <c r="M26" s="153"/>
      <c r="N26" s="153"/>
      <c r="O26" s="153"/>
      <c r="P26" s="153" t="s">
        <v>118</v>
      </c>
      <c r="Q26" s="153">
        <v>0</v>
      </c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</row>
    <row r="27" spans="1:45" outlineLevel="1" x14ac:dyDescent="0.2">
      <c r="A27" s="154"/>
      <c r="B27" s="158"/>
      <c r="C27" s="191" t="s">
        <v>129</v>
      </c>
      <c r="D27" s="161"/>
      <c r="E27" s="167">
        <v>1.78</v>
      </c>
      <c r="F27" s="173"/>
      <c r="G27" s="173"/>
      <c r="H27" s="173">
        <f t="shared" si="0"/>
        <v>0</v>
      </c>
      <c r="I27" s="153"/>
      <c r="J27" s="153"/>
      <c r="K27" s="153"/>
      <c r="L27" s="153"/>
      <c r="M27" s="153"/>
      <c r="N27" s="153"/>
      <c r="O27" s="153"/>
      <c r="P27" s="153" t="s">
        <v>118</v>
      </c>
      <c r="Q27" s="153">
        <v>0</v>
      </c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</row>
    <row r="28" spans="1:45" outlineLevel="1" x14ac:dyDescent="0.2">
      <c r="A28" s="154">
        <v>6</v>
      </c>
      <c r="B28" s="158" t="s">
        <v>134</v>
      </c>
      <c r="C28" s="190" t="s">
        <v>135</v>
      </c>
      <c r="D28" s="160" t="s">
        <v>136</v>
      </c>
      <c r="E28" s="166">
        <v>1</v>
      </c>
      <c r="F28" s="172"/>
      <c r="G28" s="173">
        <f>ROUND(E28*F28,2)</f>
        <v>0</v>
      </c>
      <c r="H28" s="173" t="s">
        <v>515</v>
      </c>
      <c r="I28" s="153"/>
      <c r="J28" s="153"/>
      <c r="K28" s="153"/>
      <c r="L28" s="153"/>
      <c r="M28" s="153"/>
      <c r="N28" s="153"/>
      <c r="O28" s="153"/>
      <c r="P28" s="153" t="s">
        <v>122</v>
      </c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</row>
    <row r="29" spans="1:45" outlineLevel="1" x14ac:dyDescent="0.2">
      <c r="A29" s="154"/>
      <c r="B29" s="158"/>
      <c r="C29" s="191" t="s">
        <v>137</v>
      </c>
      <c r="D29" s="161"/>
      <c r="E29" s="167">
        <v>1</v>
      </c>
      <c r="F29" s="173"/>
      <c r="G29" s="173"/>
      <c r="H29" s="173">
        <f t="shared" si="0"/>
        <v>0</v>
      </c>
      <c r="I29" s="153"/>
      <c r="J29" s="153"/>
      <c r="K29" s="153"/>
      <c r="L29" s="153"/>
      <c r="M29" s="153"/>
      <c r="N29" s="153"/>
      <c r="O29" s="153"/>
      <c r="P29" s="153" t="s">
        <v>118</v>
      </c>
      <c r="Q29" s="153">
        <v>0</v>
      </c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</row>
    <row r="30" spans="1:45" x14ac:dyDescent="0.2">
      <c r="A30" s="155" t="s">
        <v>111</v>
      </c>
      <c r="B30" s="159" t="s">
        <v>52</v>
      </c>
      <c r="C30" s="192" t="s">
        <v>53</v>
      </c>
      <c r="D30" s="162"/>
      <c r="E30" s="168"/>
      <c r="F30" s="174"/>
      <c r="G30" s="174">
        <f>SUMIF(P31:P37,"&lt;&gt;NOR",G31:G37)</f>
        <v>0</v>
      </c>
      <c r="H30" s="174"/>
      <c r="P30" t="s">
        <v>112</v>
      </c>
    </row>
    <row r="31" spans="1:45" outlineLevel="1" x14ac:dyDescent="0.2">
      <c r="A31" s="154">
        <v>7</v>
      </c>
      <c r="B31" s="158" t="s">
        <v>138</v>
      </c>
      <c r="C31" s="190" t="s">
        <v>139</v>
      </c>
      <c r="D31" s="160" t="s">
        <v>121</v>
      </c>
      <c r="E31" s="166">
        <v>11.13</v>
      </c>
      <c r="F31" s="172"/>
      <c r="G31" s="173">
        <f>ROUND(E31*F31,2)</f>
        <v>0</v>
      </c>
      <c r="H31" s="173" t="str">
        <f t="shared" si="0"/>
        <v xml:space="preserve">RTS 2019/I </v>
      </c>
      <c r="I31" s="153"/>
      <c r="J31" s="153"/>
      <c r="K31" s="153"/>
      <c r="L31" s="153"/>
      <c r="M31" s="153"/>
      <c r="N31" s="153"/>
      <c r="O31" s="153"/>
      <c r="P31" s="153" t="s">
        <v>122</v>
      </c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</row>
    <row r="32" spans="1:45" ht="22.5" outlineLevel="1" x14ac:dyDescent="0.2">
      <c r="A32" s="154"/>
      <c r="B32" s="158"/>
      <c r="C32" s="191" t="s">
        <v>140</v>
      </c>
      <c r="D32" s="161"/>
      <c r="E32" s="167">
        <v>11.13</v>
      </c>
      <c r="F32" s="173"/>
      <c r="G32" s="173"/>
      <c r="H32" s="173">
        <f t="shared" si="0"/>
        <v>0</v>
      </c>
      <c r="I32" s="153"/>
      <c r="J32" s="153"/>
      <c r="K32" s="153"/>
      <c r="L32" s="153"/>
      <c r="M32" s="153"/>
      <c r="N32" s="153"/>
      <c r="O32" s="153"/>
      <c r="P32" s="153" t="s">
        <v>118</v>
      </c>
      <c r="Q32" s="153">
        <v>0</v>
      </c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</row>
    <row r="33" spans="1:45" outlineLevel="1" x14ac:dyDescent="0.2">
      <c r="A33" s="154">
        <v>8</v>
      </c>
      <c r="B33" s="158" t="s">
        <v>141</v>
      </c>
      <c r="C33" s="190" t="s">
        <v>142</v>
      </c>
      <c r="D33" s="160" t="s">
        <v>121</v>
      </c>
      <c r="E33" s="166">
        <v>11.13</v>
      </c>
      <c r="F33" s="172"/>
      <c r="G33" s="173">
        <f>ROUND(E33*F33,2)</f>
        <v>0</v>
      </c>
      <c r="H33" s="173" t="str">
        <f t="shared" si="0"/>
        <v xml:space="preserve">RTS 2019/I </v>
      </c>
      <c r="I33" s="153"/>
      <c r="J33" s="153"/>
      <c r="K33" s="153"/>
      <c r="L33" s="153"/>
      <c r="M33" s="153"/>
      <c r="N33" s="153"/>
      <c r="O33" s="153"/>
      <c r="P33" s="153" t="s">
        <v>122</v>
      </c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</row>
    <row r="34" spans="1:45" ht="33.75" outlineLevel="1" x14ac:dyDescent="0.2">
      <c r="A34" s="154"/>
      <c r="B34" s="158"/>
      <c r="C34" s="191" t="s">
        <v>143</v>
      </c>
      <c r="D34" s="161"/>
      <c r="E34" s="167">
        <v>11.13</v>
      </c>
      <c r="F34" s="173"/>
      <c r="G34" s="173"/>
      <c r="H34" s="173">
        <f t="shared" si="0"/>
        <v>0</v>
      </c>
      <c r="I34" s="153"/>
      <c r="J34" s="153"/>
      <c r="K34" s="153"/>
      <c r="L34" s="153"/>
      <c r="M34" s="153"/>
      <c r="N34" s="153"/>
      <c r="O34" s="153"/>
      <c r="P34" s="153" t="s">
        <v>118</v>
      </c>
      <c r="Q34" s="153">
        <v>0</v>
      </c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</row>
    <row r="35" spans="1:45" outlineLevel="1" x14ac:dyDescent="0.2">
      <c r="A35" s="154">
        <v>9</v>
      </c>
      <c r="B35" s="158" t="s">
        <v>144</v>
      </c>
      <c r="C35" s="190" t="s">
        <v>145</v>
      </c>
      <c r="D35" s="160" t="s">
        <v>146</v>
      </c>
      <c r="E35" s="166">
        <v>1.5582000000000003</v>
      </c>
      <c r="F35" s="172"/>
      <c r="G35" s="173">
        <f>ROUND(E35*F35,2)</f>
        <v>0</v>
      </c>
      <c r="H35" s="173" t="str">
        <f t="shared" si="0"/>
        <v xml:space="preserve">RTS 2019/I </v>
      </c>
      <c r="I35" s="153"/>
      <c r="J35" s="153"/>
      <c r="K35" s="153"/>
      <c r="L35" s="153"/>
      <c r="M35" s="153"/>
      <c r="N35" s="153"/>
      <c r="O35" s="153"/>
      <c r="P35" s="153" t="s">
        <v>122</v>
      </c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</row>
    <row r="36" spans="1:45" ht="33.75" outlineLevel="1" x14ac:dyDescent="0.2">
      <c r="A36" s="154"/>
      <c r="B36" s="158"/>
      <c r="C36" s="191" t="s">
        <v>147</v>
      </c>
      <c r="D36" s="161"/>
      <c r="E36" s="167">
        <v>1.5582</v>
      </c>
      <c r="F36" s="173"/>
      <c r="G36" s="173"/>
      <c r="H36" s="173">
        <f t="shared" si="0"/>
        <v>0</v>
      </c>
      <c r="I36" s="153"/>
      <c r="J36" s="153"/>
      <c r="K36" s="153"/>
      <c r="L36" s="153"/>
      <c r="M36" s="153"/>
      <c r="N36" s="153"/>
      <c r="O36" s="153"/>
      <c r="P36" s="153" t="s">
        <v>118</v>
      </c>
      <c r="Q36" s="153">
        <v>0</v>
      </c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</row>
    <row r="37" spans="1:45" outlineLevel="1" x14ac:dyDescent="0.2">
      <c r="A37" s="154">
        <v>10</v>
      </c>
      <c r="B37" s="158" t="s">
        <v>148</v>
      </c>
      <c r="C37" s="190" t="s">
        <v>149</v>
      </c>
      <c r="D37" s="160" t="s">
        <v>146</v>
      </c>
      <c r="E37" s="166">
        <v>1.5580000000000001</v>
      </c>
      <c r="F37" s="172"/>
      <c r="G37" s="173">
        <f>ROUND(E37*F37,2)</f>
        <v>0</v>
      </c>
      <c r="H37" s="173" t="str">
        <f t="shared" si="0"/>
        <v xml:space="preserve">RTS 2019/I </v>
      </c>
      <c r="I37" s="153"/>
      <c r="J37" s="153"/>
      <c r="K37" s="153"/>
      <c r="L37" s="153"/>
      <c r="M37" s="153"/>
      <c r="N37" s="153"/>
      <c r="O37" s="153"/>
      <c r="P37" s="153" t="s">
        <v>122</v>
      </c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</row>
    <row r="38" spans="1:45" x14ac:dyDescent="0.2">
      <c r="A38" s="155" t="s">
        <v>111</v>
      </c>
      <c r="B38" s="159" t="s">
        <v>54</v>
      </c>
      <c r="C38" s="192" t="s">
        <v>55</v>
      </c>
      <c r="D38" s="162"/>
      <c r="E38" s="168"/>
      <c r="F38" s="174"/>
      <c r="G38" s="174">
        <f>SUMIF(P39:P51,"&lt;&gt;NOR",G39:G51)</f>
        <v>0</v>
      </c>
      <c r="H38" s="174"/>
      <c r="P38" t="s">
        <v>112</v>
      </c>
    </row>
    <row r="39" spans="1:45" outlineLevel="1" x14ac:dyDescent="0.2">
      <c r="A39" s="154">
        <v>11</v>
      </c>
      <c r="B39" s="158" t="s">
        <v>150</v>
      </c>
      <c r="C39" s="190" t="s">
        <v>151</v>
      </c>
      <c r="D39" s="160" t="s">
        <v>121</v>
      </c>
      <c r="E39" s="166">
        <v>40.789099999999998</v>
      </c>
      <c r="F39" s="172"/>
      <c r="G39" s="173">
        <f>ROUND(E39*F39,2)</f>
        <v>0</v>
      </c>
      <c r="H39" s="173" t="str">
        <f t="shared" si="0"/>
        <v xml:space="preserve">RTS 2019/I </v>
      </c>
      <c r="I39" s="153"/>
      <c r="J39" s="153"/>
      <c r="K39" s="153"/>
      <c r="L39" s="153"/>
      <c r="M39" s="153"/>
      <c r="N39" s="153"/>
      <c r="O39" s="153"/>
      <c r="P39" s="153" t="s">
        <v>122</v>
      </c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</row>
    <row r="40" spans="1:45" outlineLevel="1" x14ac:dyDescent="0.2">
      <c r="A40" s="154"/>
      <c r="B40" s="158"/>
      <c r="C40" s="191" t="s">
        <v>152</v>
      </c>
      <c r="D40" s="161"/>
      <c r="E40" s="167">
        <v>11.48</v>
      </c>
      <c r="F40" s="173"/>
      <c r="G40" s="173"/>
      <c r="H40" s="173">
        <f t="shared" si="0"/>
        <v>0</v>
      </c>
      <c r="I40" s="153"/>
      <c r="J40" s="153"/>
      <c r="K40" s="153"/>
      <c r="L40" s="153"/>
      <c r="M40" s="153"/>
      <c r="N40" s="153"/>
      <c r="O40" s="153"/>
      <c r="P40" s="153" t="s">
        <v>118</v>
      </c>
      <c r="Q40" s="153">
        <v>0</v>
      </c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</row>
    <row r="41" spans="1:45" outlineLevel="1" x14ac:dyDescent="0.2">
      <c r="A41" s="154"/>
      <c r="B41" s="158"/>
      <c r="C41" s="191" t="s">
        <v>153</v>
      </c>
      <c r="D41" s="161"/>
      <c r="E41" s="167">
        <v>2.2349999999999999</v>
      </c>
      <c r="F41" s="173"/>
      <c r="G41" s="173"/>
      <c r="H41" s="173">
        <f t="shared" si="0"/>
        <v>0</v>
      </c>
      <c r="I41" s="153"/>
      <c r="J41" s="153"/>
      <c r="K41" s="153"/>
      <c r="L41" s="153"/>
      <c r="M41" s="153"/>
      <c r="N41" s="153"/>
      <c r="O41" s="153"/>
      <c r="P41" s="153" t="s">
        <v>118</v>
      </c>
      <c r="Q41" s="153">
        <v>0</v>
      </c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</row>
    <row r="42" spans="1:45" outlineLevel="1" x14ac:dyDescent="0.2">
      <c r="A42" s="154"/>
      <c r="B42" s="158"/>
      <c r="C42" s="191" t="s">
        <v>154</v>
      </c>
      <c r="D42" s="161"/>
      <c r="E42" s="167">
        <v>2.3408000000000002</v>
      </c>
      <c r="F42" s="173"/>
      <c r="G42" s="173"/>
      <c r="H42" s="173">
        <f t="shared" si="0"/>
        <v>0</v>
      </c>
      <c r="I42" s="153"/>
      <c r="J42" s="153"/>
      <c r="K42" s="153"/>
      <c r="L42" s="153"/>
      <c r="M42" s="153"/>
      <c r="N42" s="153"/>
      <c r="O42" s="153"/>
      <c r="P42" s="153" t="s">
        <v>118</v>
      </c>
      <c r="Q42" s="153">
        <v>0</v>
      </c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</row>
    <row r="43" spans="1:45" outlineLevel="1" x14ac:dyDescent="0.2">
      <c r="A43" s="154"/>
      <c r="B43" s="158"/>
      <c r="C43" s="191" t="s">
        <v>155</v>
      </c>
      <c r="D43" s="161"/>
      <c r="E43" s="167">
        <v>2.4937499999999999</v>
      </c>
      <c r="F43" s="173"/>
      <c r="G43" s="173"/>
      <c r="H43" s="173">
        <f t="shared" si="0"/>
        <v>0</v>
      </c>
      <c r="I43" s="153"/>
      <c r="J43" s="153"/>
      <c r="K43" s="153"/>
      <c r="L43" s="153"/>
      <c r="M43" s="153"/>
      <c r="N43" s="153"/>
      <c r="O43" s="153"/>
      <c r="P43" s="153" t="s">
        <v>118</v>
      </c>
      <c r="Q43" s="153">
        <v>0</v>
      </c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</row>
    <row r="44" spans="1:45" outlineLevel="1" x14ac:dyDescent="0.2">
      <c r="A44" s="154"/>
      <c r="B44" s="158"/>
      <c r="C44" s="191" t="s">
        <v>156</v>
      </c>
      <c r="D44" s="161"/>
      <c r="E44" s="167">
        <v>1.845</v>
      </c>
      <c r="F44" s="173"/>
      <c r="G44" s="173"/>
      <c r="H44" s="173">
        <f t="shared" si="0"/>
        <v>0</v>
      </c>
      <c r="I44" s="153"/>
      <c r="J44" s="153"/>
      <c r="K44" s="153"/>
      <c r="L44" s="153"/>
      <c r="M44" s="153"/>
      <c r="N44" s="153"/>
      <c r="O44" s="153"/>
      <c r="P44" s="153" t="s">
        <v>118</v>
      </c>
      <c r="Q44" s="153">
        <v>0</v>
      </c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</row>
    <row r="45" spans="1:45" outlineLevel="1" x14ac:dyDescent="0.2">
      <c r="A45" s="154"/>
      <c r="B45" s="158"/>
      <c r="C45" s="193" t="s">
        <v>157</v>
      </c>
      <c r="D45" s="163"/>
      <c r="E45" s="169">
        <v>20.394549999999999</v>
      </c>
      <c r="F45" s="173"/>
      <c r="G45" s="173"/>
      <c r="H45" s="173">
        <f t="shared" si="0"/>
        <v>0</v>
      </c>
      <c r="I45" s="153"/>
      <c r="J45" s="153"/>
      <c r="K45" s="153"/>
      <c r="L45" s="153"/>
      <c r="M45" s="153"/>
      <c r="N45" s="153"/>
      <c r="O45" s="153"/>
      <c r="P45" s="153" t="s">
        <v>118</v>
      </c>
      <c r="Q45" s="153">
        <v>4</v>
      </c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</row>
    <row r="46" spans="1:45" ht="22.5" outlineLevel="1" x14ac:dyDescent="0.2">
      <c r="A46" s="154">
        <v>12</v>
      </c>
      <c r="B46" s="158" t="s">
        <v>158</v>
      </c>
      <c r="C46" s="190" t="s">
        <v>159</v>
      </c>
      <c r="D46" s="160" t="s">
        <v>121</v>
      </c>
      <c r="E46" s="166">
        <v>4.3739999999999997</v>
      </c>
      <c r="F46" s="172"/>
      <c r="G46" s="173">
        <f>ROUND(E46*F46,2)</f>
        <v>0</v>
      </c>
      <c r="H46" s="173" t="str">
        <f t="shared" si="0"/>
        <v xml:space="preserve">RTS 2019/I </v>
      </c>
      <c r="I46" s="153"/>
      <c r="J46" s="153"/>
      <c r="K46" s="153"/>
      <c r="L46" s="153"/>
      <c r="M46" s="153"/>
      <c r="N46" s="153"/>
      <c r="O46" s="153"/>
      <c r="P46" s="153" t="s">
        <v>122</v>
      </c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</row>
    <row r="47" spans="1:45" ht="22.5" outlineLevel="1" x14ac:dyDescent="0.2">
      <c r="A47" s="154"/>
      <c r="B47" s="158"/>
      <c r="C47" s="191" t="s">
        <v>160</v>
      </c>
      <c r="D47" s="161"/>
      <c r="E47" s="167">
        <v>4.3739999999999997</v>
      </c>
      <c r="F47" s="173"/>
      <c r="G47" s="173"/>
      <c r="H47" s="173">
        <f t="shared" si="0"/>
        <v>0</v>
      </c>
      <c r="I47" s="153"/>
      <c r="J47" s="153"/>
      <c r="K47" s="153"/>
      <c r="L47" s="153"/>
      <c r="M47" s="153"/>
      <c r="N47" s="153"/>
      <c r="O47" s="153"/>
      <c r="P47" s="153" t="s">
        <v>118</v>
      </c>
      <c r="Q47" s="153">
        <v>0</v>
      </c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</row>
    <row r="48" spans="1:45" outlineLevel="1" x14ac:dyDescent="0.2">
      <c r="A48" s="154">
        <v>13</v>
      </c>
      <c r="B48" s="158" t="s">
        <v>161</v>
      </c>
      <c r="C48" s="190" t="s">
        <v>162</v>
      </c>
      <c r="D48" s="160" t="s">
        <v>121</v>
      </c>
      <c r="E48" s="166">
        <v>10</v>
      </c>
      <c r="F48" s="172"/>
      <c r="G48" s="173">
        <f>ROUND(E48*F48,2)</f>
        <v>0</v>
      </c>
      <c r="H48" s="173" t="str">
        <f t="shared" si="0"/>
        <v xml:space="preserve">RTS 2019/I </v>
      </c>
      <c r="I48" s="153"/>
      <c r="J48" s="153"/>
      <c r="K48" s="153"/>
      <c r="L48" s="153"/>
      <c r="M48" s="153"/>
      <c r="N48" s="153"/>
      <c r="O48" s="153"/>
      <c r="P48" s="153" t="s">
        <v>122</v>
      </c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</row>
    <row r="49" spans="1:45" outlineLevel="1" x14ac:dyDescent="0.2">
      <c r="A49" s="154"/>
      <c r="B49" s="158"/>
      <c r="C49" s="191" t="s">
        <v>163</v>
      </c>
      <c r="D49" s="161"/>
      <c r="E49" s="167">
        <v>10</v>
      </c>
      <c r="F49" s="173"/>
      <c r="G49" s="173"/>
      <c r="H49" s="173">
        <f t="shared" si="0"/>
        <v>0</v>
      </c>
      <c r="I49" s="153"/>
      <c r="J49" s="153"/>
      <c r="K49" s="153"/>
      <c r="L49" s="153"/>
      <c r="M49" s="153"/>
      <c r="N49" s="153"/>
      <c r="O49" s="153"/>
      <c r="P49" s="153" t="s">
        <v>118</v>
      </c>
      <c r="Q49" s="153">
        <v>0</v>
      </c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</row>
    <row r="50" spans="1:45" outlineLevel="1" x14ac:dyDescent="0.2">
      <c r="A50" s="154">
        <v>14</v>
      </c>
      <c r="B50" s="158" t="s">
        <v>164</v>
      </c>
      <c r="C50" s="190" t="s">
        <v>165</v>
      </c>
      <c r="D50" s="160" t="s">
        <v>166</v>
      </c>
      <c r="E50" s="166">
        <v>4.5999999999999996</v>
      </c>
      <c r="F50" s="172"/>
      <c r="G50" s="173">
        <f>ROUND(E50*F50,2)</f>
        <v>0</v>
      </c>
      <c r="H50" s="173" t="str">
        <f t="shared" si="0"/>
        <v xml:space="preserve">RTS 2019/I </v>
      </c>
      <c r="I50" s="153"/>
      <c r="J50" s="153"/>
      <c r="K50" s="153"/>
      <c r="L50" s="153"/>
      <c r="M50" s="153"/>
      <c r="N50" s="153"/>
      <c r="O50" s="153"/>
      <c r="P50" s="153" t="s">
        <v>122</v>
      </c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</row>
    <row r="51" spans="1:45" outlineLevel="1" x14ac:dyDescent="0.2">
      <c r="A51" s="154"/>
      <c r="B51" s="158"/>
      <c r="C51" s="191" t="s">
        <v>167</v>
      </c>
      <c r="D51" s="161"/>
      <c r="E51" s="167">
        <v>4.5999999999999996</v>
      </c>
      <c r="F51" s="173"/>
      <c r="G51" s="173"/>
      <c r="H51" s="173">
        <f t="shared" si="0"/>
        <v>0</v>
      </c>
      <c r="I51" s="153"/>
      <c r="J51" s="153"/>
      <c r="K51" s="153"/>
      <c r="L51" s="153"/>
      <c r="M51" s="153"/>
      <c r="N51" s="153"/>
      <c r="O51" s="153"/>
      <c r="P51" s="153" t="s">
        <v>118</v>
      </c>
      <c r="Q51" s="153">
        <v>0</v>
      </c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</row>
    <row r="52" spans="1:45" x14ac:dyDescent="0.2">
      <c r="A52" s="155" t="s">
        <v>111</v>
      </c>
      <c r="B52" s="159" t="s">
        <v>56</v>
      </c>
      <c r="C52" s="192" t="s">
        <v>57</v>
      </c>
      <c r="D52" s="162"/>
      <c r="E52" s="168"/>
      <c r="F52" s="174"/>
      <c r="G52" s="174">
        <f>SUMIF(P53:P76,"&lt;&gt;NOR",G53:G76)</f>
        <v>0</v>
      </c>
      <c r="H52" s="174"/>
      <c r="P52" t="s">
        <v>112</v>
      </c>
    </row>
    <row r="53" spans="1:45" outlineLevel="1" x14ac:dyDescent="0.2">
      <c r="A53" s="154">
        <v>15</v>
      </c>
      <c r="B53" s="158" t="s">
        <v>168</v>
      </c>
      <c r="C53" s="190" t="s">
        <v>169</v>
      </c>
      <c r="D53" s="160" t="s">
        <v>166</v>
      </c>
      <c r="E53" s="166">
        <v>32.048999999999999</v>
      </c>
      <c r="F53" s="172"/>
      <c r="G53" s="173">
        <f>ROUND(E53*F53,2)</f>
        <v>0</v>
      </c>
      <c r="H53" s="173" t="str">
        <f t="shared" si="0"/>
        <v xml:space="preserve">RTS 2019/I </v>
      </c>
      <c r="I53" s="153"/>
      <c r="J53" s="153"/>
      <c r="K53" s="153"/>
      <c r="L53" s="153"/>
      <c r="M53" s="153"/>
      <c r="N53" s="153"/>
      <c r="O53" s="153"/>
      <c r="P53" s="153" t="s">
        <v>122</v>
      </c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</row>
    <row r="54" spans="1:45" outlineLevel="1" x14ac:dyDescent="0.2">
      <c r="A54" s="154"/>
      <c r="B54" s="158"/>
      <c r="C54" s="191" t="s">
        <v>170</v>
      </c>
      <c r="D54" s="161"/>
      <c r="E54" s="167">
        <v>32.048999999999999</v>
      </c>
      <c r="F54" s="173"/>
      <c r="G54" s="173"/>
      <c r="H54" s="173">
        <f t="shared" si="0"/>
        <v>0</v>
      </c>
      <c r="I54" s="153"/>
      <c r="J54" s="153"/>
      <c r="K54" s="153"/>
      <c r="L54" s="153"/>
      <c r="M54" s="153"/>
      <c r="N54" s="153"/>
      <c r="O54" s="153"/>
      <c r="P54" s="153" t="s">
        <v>118</v>
      </c>
      <c r="Q54" s="153">
        <v>0</v>
      </c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</row>
    <row r="55" spans="1:45" ht="22.5" outlineLevel="1" x14ac:dyDescent="0.2">
      <c r="A55" s="154">
        <v>16</v>
      </c>
      <c r="B55" s="158" t="s">
        <v>171</v>
      </c>
      <c r="C55" s="190" t="s">
        <v>172</v>
      </c>
      <c r="D55" s="160" t="s">
        <v>121</v>
      </c>
      <c r="E55" s="166">
        <v>16.924499999999998</v>
      </c>
      <c r="F55" s="172"/>
      <c r="G55" s="173">
        <f>ROUND(E55*F55,2)</f>
        <v>0</v>
      </c>
      <c r="H55" s="173" t="str">
        <f t="shared" si="0"/>
        <v xml:space="preserve">RTS 2019/I </v>
      </c>
      <c r="I55" s="153"/>
      <c r="J55" s="153"/>
      <c r="K55" s="153"/>
      <c r="L55" s="153"/>
      <c r="M55" s="153"/>
      <c r="N55" s="153"/>
      <c r="O55" s="153"/>
      <c r="P55" s="153" t="s">
        <v>122</v>
      </c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</row>
    <row r="56" spans="1:45" ht="22.5" outlineLevel="1" x14ac:dyDescent="0.2">
      <c r="A56" s="154"/>
      <c r="B56" s="158"/>
      <c r="C56" s="191" t="s">
        <v>173</v>
      </c>
      <c r="D56" s="161"/>
      <c r="E56" s="167">
        <v>16.924499999999998</v>
      </c>
      <c r="F56" s="173"/>
      <c r="G56" s="173"/>
      <c r="H56" s="173">
        <f t="shared" si="0"/>
        <v>0</v>
      </c>
      <c r="I56" s="153"/>
      <c r="J56" s="153"/>
      <c r="K56" s="153"/>
      <c r="L56" s="153"/>
      <c r="M56" s="153"/>
      <c r="N56" s="153"/>
      <c r="O56" s="153"/>
      <c r="P56" s="153" t="s">
        <v>118</v>
      </c>
      <c r="Q56" s="153">
        <v>0</v>
      </c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</row>
    <row r="57" spans="1:45" ht="22.5" outlineLevel="1" x14ac:dyDescent="0.2">
      <c r="A57" s="154">
        <v>17</v>
      </c>
      <c r="B57" s="158" t="s">
        <v>174</v>
      </c>
      <c r="C57" s="190" t="s">
        <v>175</v>
      </c>
      <c r="D57" s="160" t="s">
        <v>121</v>
      </c>
      <c r="E57" s="166">
        <v>81.000359999999986</v>
      </c>
      <c r="F57" s="172"/>
      <c r="G57" s="173">
        <f>ROUND(E57*F57,2)</f>
        <v>0</v>
      </c>
      <c r="H57" s="173" t="s">
        <v>515</v>
      </c>
      <c r="I57" s="153"/>
      <c r="J57" s="153"/>
      <c r="K57" s="153"/>
      <c r="L57" s="153"/>
      <c r="M57" s="153"/>
      <c r="N57" s="153"/>
      <c r="O57" s="153"/>
      <c r="P57" s="153" t="s">
        <v>122</v>
      </c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</row>
    <row r="58" spans="1:45" outlineLevel="1" x14ac:dyDescent="0.2">
      <c r="A58" s="154"/>
      <c r="B58" s="158"/>
      <c r="C58" s="191" t="s">
        <v>176</v>
      </c>
      <c r="D58" s="161"/>
      <c r="E58" s="167">
        <v>86.4114</v>
      </c>
      <c r="F58" s="173"/>
      <c r="G58" s="173"/>
      <c r="H58" s="173">
        <f t="shared" si="0"/>
        <v>0</v>
      </c>
      <c r="I58" s="153"/>
      <c r="J58" s="153"/>
      <c r="K58" s="153"/>
      <c r="L58" s="153"/>
      <c r="M58" s="153"/>
      <c r="N58" s="153"/>
      <c r="O58" s="153"/>
      <c r="P58" s="153" t="s">
        <v>118</v>
      </c>
      <c r="Q58" s="153">
        <v>0</v>
      </c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</row>
    <row r="59" spans="1:45" outlineLevel="1" x14ac:dyDescent="0.2">
      <c r="A59" s="154"/>
      <c r="B59" s="158"/>
      <c r="C59" s="191" t="s">
        <v>177</v>
      </c>
      <c r="D59" s="161"/>
      <c r="E59" s="167">
        <v>32.735010000000003</v>
      </c>
      <c r="F59" s="173"/>
      <c r="G59" s="173"/>
      <c r="H59" s="173">
        <f t="shared" si="0"/>
        <v>0</v>
      </c>
      <c r="I59" s="153"/>
      <c r="J59" s="153"/>
      <c r="K59" s="153"/>
      <c r="L59" s="153"/>
      <c r="M59" s="153"/>
      <c r="N59" s="153"/>
      <c r="O59" s="153"/>
      <c r="P59" s="153" t="s">
        <v>118</v>
      </c>
      <c r="Q59" s="153">
        <v>0</v>
      </c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</row>
    <row r="60" spans="1:45" outlineLevel="1" x14ac:dyDescent="0.2">
      <c r="A60" s="154"/>
      <c r="B60" s="158"/>
      <c r="C60" s="191" t="s">
        <v>178</v>
      </c>
      <c r="D60" s="161"/>
      <c r="E60" s="167">
        <v>0.8</v>
      </c>
      <c r="F60" s="173"/>
      <c r="G60" s="173"/>
      <c r="H60" s="173">
        <f t="shared" si="0"/>
        <v>0</v>
      </c>
      <c r="I60" s="153"/>
      <c r="J60" s="153"/>
      <c r="K60" s="153"/>
      <c r="L60" s="153"/>
      <c r="M60" s="153"/>
      <c r="N60" s="153"/>
      <c r="O60" s="153"/>
      <c r="P60" s="153" t="s">
        <v>118</v>
      </c>
      <c r="Q60" s="153">
        <v>0</v>
      </c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</row>
    <row r="61" spans="1:45" outlineLevel="1" x14ac:dyDescent="0.2">
      <c r="A61" s="154"/>
      <c r="B61" s="158"/>
      <c r="C61" s="191" t="s">
        <v>179</v>
      </c>
      <c r="D61" s="161"/>
      <c r="E61" s="167">
        <v>-18.5245</v>
      </c>
      <c r="F61" s="173"/>
      <c r="G61" s="173"/>
      <c r="H61" s="173">
        <f t="shared" si="0"/>
        <v>0</v>
      </c>
      <c r="I61" s="153"/>
      <c r="J61" s="153"/>
      <c r="K61" s="153"/>
      <c r="L61" s="153"/>
      <c r="M61" s="153"/>
      <c r="N61" s="153"/>
      <c r="O61" s="153"/>
      <c r="P61" s="153" t="s">
        <v>118</v>
      </c>
      <c r="Q61" s="153">
        <v>0</v>
      </c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</row>
    <row r="62" spans="1:45" outlineLevel="1" x14ac:dyDescent="0.2">
      <c r="A62" s="154"/>
      <c r="B62" s="158"/>
      <c r="C62" s="191" t="s">
        <v>180</v>
      </c>
      <c r="D62" s="161"/>
      <c r="E62" s="167">
        <v>-11.48</v>
      </c>
      <c r="F62" s="173"/>
      <c r="G62" s="173"/>
      <c r="H62" s="173">
        <f t="shared" si="0"/>
        <v>0</v>
      </c>
      <c r="I62" s="153"/>
      <c r="J62" s="153"/>
      <c r="K62" s="153"/>
      <c r="L62" s="153"/>
      <c r="M62" s="153"/>
      <c r="N62" s="153"/>
      <c r="O62" s="153"/>
      <c r="P62" s="153" t="s">
        <v>118</v>
      </c>
      <c r="Q62" s="153">
        <v>0</v>
      </c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</row>
    <row r="63" spans="1:45" outlineLevel="1" x14ac:dyDescent="0.2">
      <c r="A63" s="154"/>
      <c r="B63" s="158"/>
      <c r="C63" s="191" t="s">
        <v>181</v>
      </c>
      <c r="D63" s="161"/>
      <c r="E63" s="167">
        <v>-2.2349999999999999</v>
      </c>
      <c r="F63" s="173"/>
      <c r="G63" s="173"/>
      <c r="H63" s="173">
        <f t="shared" si="0"/>
        <v>0</v>
      </c>
      <c r="I63" s="153"/>
      <c r="J63" s="153"/>
      <c r="K63" s="153"/>
      <c r="L63" s="153"/>
      <c r="M63" s="153"/>
      <c r="N63" s="153"/>
      <c r="O63" s="153"/>
      <c r="P63" s="153" t="s">
        <v>118</v>
      </c>
      <c r="Q63" s="153">
        <v>0</v>
      </c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</row>
    <row r="64" spans="1:45" outlineLevel="1" x14ac:dyDescent="0.2">
      <c r="A64" s="154"/>
      <c r="B64" s="158"/>
      <c r="C64" s="191" t="s">
        <v>182</v>
      </c>
      <c r="D64" s="161"/>
      <c r="E64" s="167">
        <v>-2.3408000000000002</v>
      </c>
      <c r="F64" s="173"/>
      <c r="G64" s="173"/>
      <c r="H64" s="173">
        <f t="shared" si="0"/>
        <v>0</v>
      </c>
      <c r="I64" s="153"/>
      <c r="J64" s="153"/>
      <c r="K64" s="153"/>
      <c r="L64" s="153"/>
      <c r="M64" s="153"/>
      <c r="N64" s="153"/>
      <c r="O64" s="153"/>
      <c r="P64" s="153" t="s">
        <v>118</v>
      </c>
      <c r="Q64" s="153">
        <v>0</v>
      </c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</row>
    <row r="65" spans="1:45" outlineLevel="1" x14ac:dyDescent="0.2">
      <c r="A65" s="154"/>
      <c r="B65" s="158"/>
      <c r="C65" s="191" t="s">
        <v>183</v>
      </c>
      <c r="D65" s="161"/>
      <c r="E65" s="167">
        <v>-2.4937499999999999</v>
      </c>
      <c r="F65" s="173"/>
      <c r="G65" s="173"/>
      <c r="H65" s="173">
        <f t="shared" si="0"/>
        <v>0</v>
      </c>
      <c r="I65" s="153"/>
      <c r="J65" s="153"/>
      <c r="K65" s="153"/>
      <c r="L65" s="153"/>
      <c r="M65" s="153"/>
      <c r="N65" s="153"/>
      <c r="O65" s="153"/>
      <c r="P65" s="153" t="s">
        <v>118</v>
      </c>
      <c r="Q65" s="153">
        <v>0</v>
      </c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</row>
    <row r="66" spans="1:45" outlineLevel="1" x14ac:dyDescent="0.2">
      <c r="A66" s="154"/>
      <c r="B66" s="158"/>
      <c r="C66" s="191" t="s">
        <v>184</v>
      </c>
      <c r="D66" s="161"/>
      <c r="E66" s="167">
        <v>-1.8720000000000001</v>
      </c>
      <c r="F66" s="173"/>
      <c r="G66" s="173"/>
      <c r="H66" s="173">
        <f t="shared" si="0"/>
        <v>0</v>
      </c>
      <c r="I66" s="153"/>
      <c r="J66" s="153"/>
      <c r="K66" s="153"/>
      <c r="L66" s="153"/>
      <c r="M66" s="153"/>
      <c r="N66" s="153"/>
      <c r="O66" s="153"/>
      <c r="P66" s="153" t="s">
        <v>118</v>
      </c>
      <c r="Q66" s="153">
        <v>0</v>
      </c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</row>
    <row r="67" spans="1:45" ht="22.5" outlineLevel="1" x14ac:dyDescent="0.2">
      <c r="A67" s="154">
        <v>18</v>
      </c>
      <c r="B67" s="158" t="s">
        <v>185</v>
      </c>
      <c r="C67" s="190" t="s">
        <v>186</v>
      </c>
      <c r="D67" s="160" t="s">
        <v>121</v>
      </c>
      <c r="E67" s="166">
        <v>14.3675</v>
      </c>
      <c r="F67" s="172"/>
      <c r="G67" s="173">
        <f>ROUND(E67*F67,2)</f>
        <v>0</v>
      </c>
      <c r="H67" s="173" t="str">
        <f t="shared" si="0"/>
        <v xml:space="preserve">RTS 2019/I </v>
      </c>
      <c r="I67" s="153"/>
      <c r="J67" s="153"/>
      <c r="K67" s="153"/>
      <c r="L67" s="153"/>
      <c r="M67" s="153"/>
      <c r="N67" s="153"/>
      <c r="O67" s="153"/>
      <c r="P67" s="153" t="s">
        <v>122</v>
      </c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</row>
    <row r="68" spans="1:45" outlineLevel="1" x14ac:dyDescent="0.2">
      <c r="A68" s="154"/>
      <c r="B68" s="158"/>
      <c r="C68" s="194" t="s">
        <v>187</v>
      </c>
      <c r="D68" s="164"/>
      <c r="E68" s="170"/>
      <c r="F68" s="173"/>
      <c r="G68" s="173"/>
      <c r="H68" s="173">
        <f t="shared" si="0"/>
        <v>0</v>
      </c>
      <c r="I68" s="153"/>
      <c r="J68" s="153"/>
      <c r="K68" s="153"/>
      <c r="L68" s="153"/>
      <c r="M68" s="153"/>
      <c r="N68" s="153"/>
      <c r="O68" s="153"/>
      <c r="P68" s="153" t="s">
        <v>118</v>
      </c>
      <c r="Q68" s="153">
        <v>2</v>
      </c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</row>
    <row r="69" spans="1:45" outlineLevel="1" x14ac:dyDescent="0.2">
      <c r="A69" s="154"/>
      <c r="B69" s="158"/>
      <c r="C69" s="195" t="s">
        <v>188</v>
      </c>
      <c r="D69" s="164"/>
      <c r="E69" s="170">
        <v>15.3</v>
      </c>
      <c r="F69" s="173"/>
      <c r="G69" s="173"/>
      <c r="H69" s="173">
        <f t="shared" si="0"/>
        <v>0</v>
      </c>
      <c r="I69" s="153"/>
      <c r="J69" s="153"/>
      <c r="K69" s="153"/>
      <c r="L69" s="153"/>
      <c r="M69" s="153"/>
      <c r="N69" s="153"/>
      <c r="O69" s="153"/>
      <c r="P69" s="153" t="s">
        <v>118</v>
      </c>
      <c r="Q69" s="153">
        <v>2</v>
      </c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</row>
    <row r="70" spans="1:45" outlineLevel="1" x14ac:dyDescent="0.2">
      <c r="A70" s="154"/>
      <c r="B70" s="158"/>
      <c r="C70" s="195" t="s">
        <v>189</v>
      </c>
      <c r="D70" s="164"/>
      <c r="E70" s="170">
        <v>4.49</v>
      </c>
      <c r="F70" s="173"/>
      <c r="G70" s="173"/>
      <c r="H70" s="173">
        <f t="shared" si="0"/>
        <v>0</v>
      </c>
      <c r="I70" s="153"/>
      <c r="J70" s="153"/>
      <c r="K70" s="153"/>
      <c r="L70" s="153"/>
      <c r="M70" s="153"/>
      <c r="N70" s="153"/>
      <c r="O70" s="153"/>
      <c r="P70" s="153" t="s">
        <v>118</v>
      </c>
      <c r="Q70" s="153">
        <v>2</v>
      </c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</row>
    <row r="71" spans="1:45" outlineLevel="1" x14ac:dyDescent="0.2">
      <c r="A71" s="154"/>
      <c r="B71" s="158"/>
      <c r="C71" s="195" t="s">
        <v>190</v>
      </c>
      <c r="D71" s="164"/>
      <c r="E71" s="170">
        <v>4.5999999999999996</v>
      </c>
      <c r="F71" s="173"/>
      <c r="G71" s="173"/>
      <c r="H71" s="173">
        <f t="shared" si="0"/>
        <v>0</v>
      </c>
      <c r="I71" s="153"/>
      <c r="J71" s="153"/>
      <c r="K71" s="153"/>
      <c r="L71" s="153"/>
      <c r="M71" s="153"/>
      <c r="N71" s="153"/>
      <c r="O71" s="153"/>
      <c r="P71" s="153" t="s">
        <v>118</v>
      </c>
      <c r="Q71" s="153">
        <v>2</v>
      </c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</row>
    <row r="72" spans="1:45" outlineLevel="1" x14ac:dyDescent="0.2">
      <c r="A72" s="154"/>
      <c r="B72" s="158"/>
      <c r="C72" s="195" t="s">
        <v>191</v>
      </c>
      <c r="D72" s="164"/>
      <c r="E72" s="170">
        <v>11.6</v>
      </c>
      <c r="F72" s="173"/>
      <c r="G72" s="173"/>
      <c r="H72" s="173">
        <f t="shared" si="0"/>
        <v>0</v>
      </c>
      <c r="I72" s="153"/>
      <c r="J72" s="153"/>
      <c r="K72" s="153"/>
      <c r="L72" s="153"/>
      <c r="M72" s="153"/>
      <c r="N72" s="153"/>
      <c r="O72" s="153"/>
      <c r="P72" s="153" t="s">
        <v>118</v>
      </c>
      <c r="Q72" s="153">
        <v>2</v>
      </c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</row>
    <row r="73" spans="1:45" outlineLevel="1" x14ac:dyDescent="0.2">
      <c r="A73" s="154"/>
      <c r="B73" s="158"/>
      <c r="C73" s="195" t="s">
        <v>192</v>
      </c>
      <c r="D73" s="164"/>
      <c r="E73" s="170">
        <v>5.0599999999999996</v>
      </c>
      <c r="F73" s="173"/>
      <c r="G73" s="173"/>
      <c r="H73" s="173">
        <f t="shared" si="0"/>
        <v>0</v>
      </c>
      <c r="I73" s="153"/>
      <c r="J73" s="153"/>
      <c r="K73" s="153"/>
      <c r="L73" s="153"/>
      <c r="M73" s="153"/>
      <c r="N73" s="153"/>
      <c r="O73" s="153"/>
      <c r="P73" s="153" t="s">
        <v>118</v>
      </c>
      <c r="Q73" s="153">
        <v>2</v>
      </c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</row>
    <row r="74" spans="1:45" outlineLevel="1" x14ac:dyDescent="0.2">
      <c r="A74" s="154"/>
      <c r="B74" s="158"/>
      <c r="C74" s="196" t="s">
        <v>193</v>
      </c>
      <c r="D74" s="165"/>
      <c r="E74" s="171">
        <v>41.05</v>
      </c>
      <c r="F74" s="173"/>
      <c r="G74" s="173"/>
      <c r="H74" s="173">
        <f t="shared" ref="H74:H137" si="1">IF(B74&gt;0,$K$7,$K$8)</f>
        <v>0</v>
      </c>
      <c r="I74" s="153"/>
      <c r="J74" s="153"/>
      <c r="K74" s="153"/>
      <c r="L74" s="153"/>
      <c r="M74" s="153"/>
      <c r="N74" s="153"/>
      <c r="O74" s="153"/>
      <c r="P74" s="153" t="s">
        <v>118</v>
      </c>
      <c r="Q74" s="153">
        <v>3</v>
      </c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</row>
    <row r="75" spans="1:45" outlineLevel="1" x14ac:dyDescent="0.2">
      <c r="A75" s="154"/>
      <c r="B75" s="158"/>
      <c r="C75" s="194" t="s">
        <v>194</v>
      </c>
      <c r="D75" s="164"/>
      <c r="E75" s="170"/>
      <c r="F75" s="173"/>
      <c r="G75" s="173"/>
      <c r="H75" s="173">
        <f t="shared" si="1"/>
        <v>0</v>
      </c>
      <c r="I75" s="153"/>
      <c r="J75" s="153"/>
      <c r="K75" s="153"/>
      <c r="L75" s="153"/>
      <c r="M75" s="153"/>
      <c r="N75" s="153"/>
      <c r="O75" s="153"/>
      <c r="P75" s="153" t="s">
        <v>118</v>
      </c>
      <c r="Q75" s="153">
        <v>0</v>
      </c>
      <c r="R75" s="153"/>
      <c r="S75" s="153"/>
      <c r="T75" s="153"/>
      <c r="U75" s="153"/>
      <c r="V75" s="153"/>
      <c r="W75" s="153"/>
      <c r="X75" s="153"/>
      <c r="Y75" s="153"/>
      <c r="Z75" s="153"/>
      <c r="AA75" s="153"/>
      <c r="AB75" s="153"/>
      <c r="AC75" s="153"/>
      <c r="AD75" s="153"/>
      <c r="AE75" s="153"/>
      <c r="AF75" s="153"/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</row>
    <row r="76" spans="1:45" outlineLevel="1" x14ac:dyDescent="0.2">
      <c r="A76" s="154"/>
      <c r="B76" s="158"/>
      <c r="C76" s="191" t="s">
        <v>195</v>
      </c>
      <c r="D76" s="161"/>
      <c r="E76" s="167">
        <v>14.3675</v>
      </c>
      <c r="F76" s="173"/>
      <c r="G76" s="173"/>
      <c r="H76" s="173">
        <f t="shared" si="1"/>
        <v>0</v>
      </c>
      <c r="I76" s="153"/>
      <c r="J76" s="153"/>
      <c r="K76" s="153"/>
      <c r="L76" s="153"/>
      <c r="M76" s="153"/>
      <c r="N76" s="153"/>
      <c r="O76" s="153"/>
      <c r="P76" s="153" t="s">
        <v>118</v>
      </c>
      <c r="Q76" s="153">
        <v>0</v>
      </c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</row>
    <row r="77" spans="1:45" x14ac:dyDescent="0.2">
      <c r="A77" s="155" t="s">
        <v>111</v>
      </c>
      <c r="B77" s="159" t="s">
        <v>58</v>
      </c>
      <c r="C77" s="192" t="s">
        <v>59</v>
      </c>
      <c r="D77" s="162"/>
      <c r="E77" s="168"/>
      <c r="F77" s="174"/>
      <c r="G77" s="174">
        <f>SUMIF(P78:P79,"&lt;&gt;NOR",G78:G79)</f>
        <v>0</v>
      </c>
      <c r="H77" s="174"/>
      <c r="P77" t="s">
        <v>112</v>
      </c>
    </row>
    <row r="78" spans="1:45" ht="22.5" outlineLevel="1" x14ac:dyDescent="0.2">
      <c r="A78" s="154">
        <v>19</v>
      </c>
      <c r="B78" s="158" t="s">
        <v>196</v>
      </c>
      <c r="C78" s="190" t="s">
        <v>197</v>
      </c>
      <c r="D78" s="160" t="s">
        <v>121</v>
      </c>
      <c r="E78" s="166">
        <v>3.58</v>
      </c>
      <c r="F78" s="172"/>
      <c r="G78" s="173">
        <f>ROUND(E78*F78,2)</f>
        <v>0</v>
      </c>
      <c r="H78" s="173" t="str">
        <f t="shared" si="1"/>
        <v xml:space="preserve">RTS 2019/I </v>
      </c>
      <c r="I78" s="153"/>
      <c r="J78" s="153"/>
      <c r="K78" s="153"/>
      <c r="L78" s="153"/>
      <c r="M78" s="153"/>
      <c r="N78" s="153"/>
      <c r="O78" s="153"/>
      <c r="P78" s="153" t="s">
        <v>122</v>
      </c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</row>
    <row r="79" spans="1:45" outlineLevel="1" x14ac:dyDescent="0.2">
      <c r="A79" s="154"/>
      <c r="B79" s="158"/>
      <c r="C79" s="191" t="s">
        <v>198</v>
      </c>
      <c r="D79" s="161"/>
      <c r="E79" s="167">
        <v>3.58</v>
      </c>
      <c r="F79" s="173"/>
      <c r="G79" s="173"/>
      <c r="H79" s="173">
        <f t="shared" si="1"/>
        <v>0</v>
      </c>
      <c r="I79" s="153"/>
      <c r="J79" s="153"/>
      <c r="K79" s="153"/>
      <c r="L79" s="153"/>
      <c r="M79" s="153"/>
      <c r="N79" s="153"/>
      <c r="O79" s="153"/>
      <c r="P79" s="153" t="s">
        <v>118</v>
      </c>
      <c r="Q79" s="153">
        <v>0</v>
      </c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</row>
    <row r="80" spans="1:45" x14ac:dyDescent="0.2">
      <c r="A80" s="155" t="s">
        <v>111</v>
      </c>
      <c r="B80" s="159" t="s">
        <v>60</v>
      </c>
      <c r="C80" s="192" t="s">
        <v>61</v>
      </c>
      <c r="D80" s="162"/>
      <c r="E80" s="168"/>
      <c r="F80" s="174"/>
      <c r="G80" s="174">
        <f>SUMIF(P81:P86,"&lt;&gt;NOR",G81:G86)</f>
        <v>0</v>
      </c>
      <c r="H80" s="174"/>
      <c r="P80" t="s">
        <v>112</v>
      </c>
    </row>
    <row r="81" spans="1:45" ht="22.5" outlineLevel="1" x14ac:dyDescent="0.2">
      <c r="A81" s="154">
        <v>20</v>
      </c>
      <c r="B81" s="158" t="s">
        <v>199</v>
      </c>
      <c r="C81" s="190" t="s">
        <v>200</v>
      </c>
      <c r="D81" s="160" t="s">
        <v>201</v>
      </c>
      <c r="E81" s="166">
        <v>1</v>
      </c>
      <c r="F81" s="172"/>
      <c r="G81" s="173">
        <f>ROUND(E81*F81,2)</f>
        <v>0</v>
      </c>
      <c r="H81" s="173" t="s">
        <v>515</v>
      </c>
      <c r="I81" s="153"/>
      <c r="J81" s="153"/>
      <c r="K81" s="153"/>
      <c r="L81" s="153"/>
      <c r="M81" s="153"/>
      <c r="N81" s="153"/>
      <c r="O81" s="153"/>
      <c r="P81" s="153" t="s">
        <v>122</v>
      </c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</row>
    <row r="82" spans="1:45" outlineLevel="1" x14ac:dyDescent="0.2">
      <c r="A82" s="154"/>
      <c r="B82" s="158"/>
      <c r="C82" s="191" t="s">
        <v>202</v>
      </c>
      <c r="D82" s="161"/>
      <c r="E82" s="167">
        <v>1</v>
      </c>
      <c r="F82" s="173"/>
      <c r="G82" s="173"/>
      <c r="H82" s="173">
        <f t="shared" si="1"/>
        <v>0</v>
      </c>
      <c r="I82" s="153"/>
      <c r="J82" s="153"/>
      <c r="K82" s="153"/>
      <c r="L82" s="153"/>
      <c r="M82" s="153"/>
      <c r="N82" s="153"/>
      <c r="O82" s="153"/>
      <c r="P82" s="153" t="s">
        <v>118</v>
      </c>
      <c r="Q82" s="153">
        <v>0</v>
      </c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</row>
    <row r="83" spans="1:45" ht="22.5" outlineLevel="1" x14ac:dyDescent="0.2">
      <c r="A83" s="154">
        <v>21</v>
      </c>
      <c r="B83" s="158" t="s">
        <v>203</v>
      </c>
      <c r="C83" s="190" t="s">
        <v>204</v>
      </c>
      <c r="D83" s="160" t="s">
        <v>205</v>
      </c>
      <c r="E83" s="166">
        <v>1</v>
      </c>
      <c r="F83" s="172"/>
      <c r="G83" s="173">
        <f>ROUND(E83*F83,2)</f>
        <v>0</v>
      </c>
      <c r="H83" s="173" t="str">
        <f t="shared" si="1"/>
        <v xml:space="preserve">RTS 2019/I </v>
      </c>
      <c r="I83" s="153"/>
      <c r="J83" s="153"/>
      <c r="K83" s="153"/>
      <c r="L83" s="153"/>
      <c r="M83" s="153"/>
      <c r="N83" s="153"/>
      <c r="O83" s="153"/>
      <c r="P83" s="153" t="s">
        <v>122</v>
      </c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</row>
    <row r="84" spans="1:45" outlineLevel="1" x14ac:dyDescent="0.2">
      <c r="A84" s="154"/>
      <c r="B84" s="158"/>
      <c r="C84" s="191" t="s">
        <v>206</v>
      </c>
      <c r="D84" s="161"/>
      <c r="E84" s="167">
        <v>1</v>
      </c>
      <c r="F84" s="173"/>
      <c r="G84" s="173"/>
      <c r="H84" s="173">
        <f t="shared" si="1"/>
        <v>0</v>
      </c>
      <c r="I84" s="153"/>
      <c r="J84" s="153"/>
      <c r="K84" s="153"/>
      <c r="L84" s="153"/>
      <c r="M84" s="153"/>
      <c r="N84" s="153"/>
      <c r="O84" s="153"/>
      <c r="P84" s="153" t="s">
        <v>118</v>
      </c>
      <c r="Q84" s="153">
        <v>0</v>
      </c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</row>
    <row r="85" spans="1:45" ht="22.5" outlineLevel="1" x14ac:dyDescent="0.2">
      <c r="A85" s="154">
        <v>22</v>
      </c>
      <c r="B85" s="158" t="s">
        <v>207</v>
      </c>
      <c r="C85" s="190" t="s">
        <v>208</v>
      </c>
      <c r="D85" s="160" t="s">
        <v>205</v>
      </c>
      <c r="E85" s="166">
        <v>1</v>
      </c>
      <c r="F85" s="172"/>
      <c r="G85" s="173">
        <f>ROUND(E85*F85,2)</f>
        <v>0</v>
      </c>
      <c r="H85" s="173" t="str">
        <f t="shared" si="1"/>
        <v xml:space="preserve">RTS 2019/I </v>
      </c>
      <c r="I85" s="153"/>
      <c r="J85" s="153"/>
      <c r="K85" s="153"/>
      <c r="L85" s="153"/>
      <c r="M85" s="153"/>
      <c r="N85" s="153"/>
      <c r="O85" s="153"/>
      <c r="P85" s="153" t="s">
        <v>122</v>
      </c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</row>
    <row r="86" spans="1:45" outlineLevel="1" x14ac:dyDescent="0.2">
      <c r="A86" s="154"/>
      <c r="B86" s="158"/>
      <c r="C86" s="191" t="s">
        <v>209</v>
      </c>
      <c r="D86" s="161"/>
      <c r="E86" s="167">
        <v>1</v>
      </c>
      <c r="F86" s="173"/>
      <c r="G86" s="173"/>
      <c r="H86" s="173">
        <f t="shared" si="1"/>
        <v>0</v>
      </c>
      <c r="I86" s="153"/>
      <c r="J86" s="153"/>
      <c r="K86" s="153"/>
      <c r="L86" s="153"/>
      <c r="M86" s="153"/>
      <c r="N86" s="153"/>
      <c r="O86" s="153"/>
      <c r="P86" s="153" t="s">
        <v>118</v>
      </c>
      <c r="Q86" s="153">
        <v>0</v>
      </c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</row>
    <row r="87" spans="1:45" x14ac:dyDescent="0.2">
      <c r="A87" s="155" t="s">
        <v>111</v>
      </c>
      <c r="B87" s="159" t="s">
        <v>62</v>
      </c>
      <c r="C87" s="192" t="s">
        <v>63</v>
      </c>
      <c r="D87" s="162"/>
      <c r="E87" s="168"/>
      <c r="F87" s="174"/>
      <c r="G87" s="174">
        <f>SUMIF(P88:P95,"&lt;&gt;NOR",G88:G95)</f>
        <v>0</v>
      </c>
      <c r="H87" s="174"/>
      <c r="P87" t="s">
        <v>112</v>
      </c>
    </row>
    <row r="88" spans="1:45" outlineLevel="1" x14ac:dyDescent="0.2">
      <c r="A88" s="154">
        <v>23</v>
      </c>
      <c r="B88" s="158" t="s">
        <v>210</v>
      </c>
      <c r="C88" s="190" t="s">
        <v>211</v>
      </c>
      <c r="D88" s="160" t="s">
        <v>121</v>
      </c>
      <c r="E88" s="166">
        <v>52.458210000000001</v>
      </c>
      <c r="F88" s="172"/>
      <c r="G88" s="173">
        <f>ROUND(E88*F88,2)</f>
        <v>0</v>
      </c>
      <c r="H88" s="173" t="str">
        <f t="shared" si="1"/>
        <v xml:space="preserve">RTS 2019/I </v>
      </c>
      <c r="I88" s="153"/>
      <c r="J88" s="153"/>
      <c r="K88" s="153"/>
      <c r="L88" s="153"/>
      <c r="M88" s="153"/>
      <c r="N88" s="153"/>
      <c r="O88" s="153"/>
      <c r="P88" s="153" t="s">
        <v>122</v>
      </c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</row>
    <row r="89" spans="1:45" outlineLevel="1" x14ac:dyDescent="0.2">
      <c r="A89" s="154"/>
      <c r="B89" s="158"/>
      <c r="C89" s="191" t="s">
        <v>522</v>
      </c>
      <c r="D89" s="161"/>
      <c r="E89" s="167">
        <v>42.473399999999998</v>
      </c>
      <c r="F89" s="173"/>
      <c r="G89" s="173"/>
      <c r="H89" s="173">
        <f t="shared" si="1"/>
        <v>0</v>
      </c>
      <c r="I89" s="153"/>
      <c r="J89" s="153"/>
      <c r="K89" s="153"/>
      <c r="L89" s="153"/>
      <c r="M89" s="153"/>
      <c r="N89" s="153"/>
      <c r="O89" s="153"/>
      <c r="P89" s="153" t="s">
        <v>118</v>
      </c>
      <c r="Q89" s="153">
        <v>0</v>
      </c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</row>
    <row r="90" spans="1:45" outlineLevel="1" x14ac:dyDescent="0.2">
      <c r="A90" s="154"/>
      <c r="B90" s="158"/>
      <c r="C90" s="191" t="s">
        <v>212</v>
      </c>
      <c r="D90" s="161"/>
      <c r="E90" s="167">
        <v>9.9848099999999995</v>
      </c>
      <c r="F90" s="173"/>
      <c r="G90" s="173"/>
      <c r="H90" s="173">
        <f t="shared" si="1"/>
        <v>0</v>
      </c>
      <c r="I90" s="153"/>
      <c r="J90" s="153"/>
      <c r="K90" s="153"/>
      <c r="L90" s="153"/>
      <c r="M90" s="153"/>
      <c r="N90" s="153"/>
      <c r="O90" s="153"/>
      <c r="P90" s="153" t="s">
        <v>118</v>
      </c>
      <c r="Q90" s="153">
        <v>0</v>
      </c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</row>
    <row r="91" spans="1:45" outlineLevel="1" x14ac:dyDescent="0.2">
      <c r="A91" s="154">
        <v>24</v>
      </c>
      <c r="B91" s="158" t="s">
        <v>213</v>
      </c>
      <c r="C91" s="190" t="s">
        <v>214</v>
      </c>
      <c r="D91" s="160" t="s">
        <v>121</v>
      </c>
      <c r="E91" s="166">
        <v>1311.25</v>
      </c>
      <c r="F91" s="172"/>
      <c r="G91" s="173">
        <f>ROUND(E91*F91,2)</f>
        <v>0</v>
      </c>
      <c r="H91" s="173" t="str">
        <f t="shared" si="1"/>
        <v xml:space="preserve">RTS 2019/I </v>
      </c>
      <c r="I91" s="153"/>
      <c r="J91" s="153"/>
      <c r="K91" s="153"/>
      <c r="L91" s="153"/>
      <c r="M91" s="153"/>
      <c r="N91" s="153"/>
      <c r="O91" s="153"/>
      <c r="P91" s="153" t="s">
        <v>122</v>
      </c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</row>
    <row r="92" spans="1:45" outlineLevel="1" x14ac:dyDescent="0.2">
      <c r="A92" s="154"/>
      <c r="B92" s="158"/>
      <c r="C92" s="191" t="s">
        <v>215</v>
      </c>
      <c r="D92" s="161"/>
      <c r="E92" s="167">
        <v>1311.25</v>
      </c>
      <c r="F92" s="173"/>
      <c r="G92" s="173"/>
      <c r="H92" s="173">
        <f t="shared" si="1"/>
        <v>0</v>
      </c>
      <c r="I92" s="153"/>
      <c r="J92" s="153"/>
      <c r="K92" s="153"/>
      <c r="L92" s="153"/>
      <c r="M92" s="153"/>
      <c r="N92" s="153"/>
      <c r="O92" s="153"/>
      <c r="P92" s="153" t="s">
        <v>118</v>
      </c>
      <c r="Q92" s="153">
        <v>0</v>
      </c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</row>
    <row r="93" spans="1:45" outlineLevel="1" x14ac:dyDescent="0.2">
      <c r="A93" s="154">
        <v>25</v>
      </c>
      <c r="B93" s="158" t="s">
        <v>216</v>
      </c>
      <c r="C93" s="190" t="s">
        <v>217</v>
      </c>
      <c r="D93" s="160" t="s">
        <v>121</v>
      </c>
      <c r="E93" s="166">
        <v>52.45</v>
      </c>
      <c r="F93" s="172"/>
      <c r="G93" s="173">
        <f>ROUND(E93*F93,2)</f>
        <v>0</v>
      </c>
      <c r="H93" s="173" t="str">
        <f t="shared" si="1"/>
        <v xml:space="preserve">RTS 2019/I </v>
      </c>
      <c r="I93" s="153"/>
      <c r="J93" s="153"/>
      <c r="K93" s="153"/>
      <c r="L93" s="153"/>
      <c r="M93" s="153"/>
      <c r="N93" s="153"/>
      <c r="O93" s="153"/>
      <c r="P93" s="153" t="s">
        <v>122</v>
      </c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</row>
    <row r="94" spans="1:45" outlineLevel="1" x14ac:dyDescent="0.2">
      <c r="A94" s="154">
        <v>26</v>
      </c>
      <c r="B94" s="158" t="s">
        <v>218</v>
      </c>
      <c r="C94" s="190" t="s">
        <v>219</v>
      </c>
      <c r="D94" s="160" t="s">
        <v>121</v>
      </c>
      <c r="E94" s="166">
        <v>23.35</v>
      </c>
      <c r="F94" s="172"/>
      <c r="G94" s="173">
        <f>ROUND(E94*F94,2)</f>
        <v>0</v>
      </c>
      <c r="H94" s="173" t="str">
        <f t="shared" si="1"/>
        <v xml:space="preserve">RTS 2019/I </v>
      </c>
      <c r="I94" s="153"/>
      <c r="J94" s="153"/>
      <c r="K94" s="153"/>
      <c r="L94" s="153"/>
      <c r="M94" s="153"/>
      <c r="N94" s="153"/>
      <c r="O94" s="153"/>
      <c r="P94" s="153" t="s">
        <v>122</v>
      </c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</row>
    <row r="95" spans="1:45" ht="22.5" outlineLevel="1" x14ac:dyDescent="0.2">
      <c r="A95" s="154"/>
      <c r="B95" s="158"/>
      <c r="C95" s="191" t="s">
        <v>220</v>
      </c>
      <c r="D95" s="161"/>
      <c r="E95" s="167">
        <v>23.35</v>
      </c>
      <c r="F95" s="173"/>
      <c r="G95" s="173"/>
      <c r="H95" s="173">
        <f t="shared" si="1"/>
        <v>0</v>
      </c>
      <c r="I95" s="153"/>
      <c r="J95" s="153"/>
      <c r="K95" s="153"/>
      <c r="L95" s="153"/>
      <c r="M95" s="153"/>
      <c r="N95" s="153"/>
      <c r="O95" s="153"/>
      <c r="P95" s="153" t="s">
        <v>118</v>
      </c>
      <c r="Q95" s="153">
        <v>0</v>
      </c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</row>
    <row r="96" spans="1:45" x14ac:dyDescent="0.2">
      <c r="A96" s="155" t="s">
        <v>111</v>
      </c>
      <c r="B96" s="159" t="s">
        <v>64</v>
      </c>
      <c r="C96" s="192" t="s">
        <v>65</v>
      </c>
      <c r="D96" s="162"/>
      <c r="E96" s="168"/>
      <c r="F96" s="174"/>
      <c r="G96" s="174">
        <f>SUMIF(P97:P114,"&lt;&gt;NOR",G97:G114)</f>
        <v>0</v>
      </c>
      <c r="H96" s="174"/>
      <c r="P96" t="s">
        <v>112</v>
      </c>
    </row>
    <row r="97" spans="1:45" outlineLevel="1" x14ac:dyDescent="0.2">
      <c r="A97" s="154">
        <v>27</v>
      </c>
      <c r="B97" s="158" t="s">
        <v>221</v>
      </c>
      <c r="C97" s="190" t="s">
        <v>222</v>
      </c>
      <c r="D97" s="160" t="s">
        <v>121</v>
      </c>
      <c r="E97" s="166">
        <v>140.988</v>
      </c>
      <c r="F97" s="172"/>
      <c r="G97" s="173">
        <f>ROUND(E97*F97,2)</f>
        <v>0</v>
      </c>
      <c r="H97" s="173" t="str">
        <f t="shared" si="1"/>
        <v xml:space="preserve">RTS 2019/I </v>
      </c>
      <c r="I97" s="153"/>
      <c r="J97" s="153"/>
      <c r="K97" s="153"/>
      <c r="L97" s="153"/>
      <c r="M97" s="153"/>
      <c r="N97" s="153"/>
      <c r="O97" s="153"/>
      <c r="P97" s="153" t="s">
        <v>122</v>
      </c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</row>
    <row r="98" spans="1:45" outlineLevel="1" x14ac:dyDescent="0.2">
      <c r="A98" s="154"/>
      <c r="B98" s="158"/>
      <c r="C98" s="191" t="s">
        <v>223</v>
      </c>
      <c r="D98" s="161"/>
      <c r="E98" s="167">
        <v>140.988</v>
      </c>
      <c r="F98" s="173"/>
      <c r="G98" s="173"/>
      <c r="H98" s="173">
        <f t="shared" si="1"/>
        <v>0</v>
      </c>
      <c r="I98" s="153"/>
      <c r="J98" s="153"/>
      <c r="K98" s="153"/>
      <c r="L98" s="153"/>
      <c r="M98" s="153"/>
      <c r="N98" s="153"/>
      <c r="O98" s="153"/>
      <c r="P98" s="153" t="s">
        <v>118</v>
      </c>
      <c r="Q98" s="153">
        <v>0</v>
      </c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</row>
    <row r="99" spans="1:45" ht="22.5" outlineLevel="1" x14ac:dyDescent="0.2">
      <c r="A99" s="154">
        <v>28</v>
      </c>
      <c r="B99" s="158" t="s">
        <v>224</v>
      </c>
      <c r="C99" s="190" t="s">
        <v>525</v>
      </c>
      <c r="D99" s="160" t="s">
        <v>205</v>
      </c>
      <c r="E99" s="166">
        <v>27</v>
      </c>
      <c r="F99" s="172"/>
      <c r="G99" s="173">
        <f>ROUND(E99*F99,2)</f>
        <v>0</v>
      </c>
      <c r="H99" s="173" t="s">
        <v>515</v>
      </c>
      <c r="I99" s="153"/>
      <c r="J99" s="153"/>
      <c r="K99" s="153"/>
      <c r="L99" s="153"/>
      <c r="M99" s="153"/>
      <c r="N99" s="153"/>
      <c r="O99" s="153"/>
      <c r="P99" s="153" t="s">
        <v>122</v>
      </c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</row>
    <row r="100" spans="1:45" outlineLevel="1" x14ac:dyDescent="0.2">
      <c r="A100" s="154"/>
      <c r="B100" s="158"/>
      <c r="C100" s="194" t="s">
        <v>187</v>
      </c>
      <c r="D100" s="164"/>
      <c r="E100" s="170"/>
      <c r="F100" s="173"/>
      <c r="G100" s="173"/>
      <c r="H100" s="173">
        <f t="shared" si="1"/>
        <v>0</v>
      </c>
      <c r="I100" s="153"/>
      <c r="J100" s="153"/>
      <c r="K100" s="153"/>
      <c r="L100" s="153"/>
      <c r="M100" s="153"/>
      <c r="N100" s="153"/>
      <c r="O100" s="153"/>
      <c r="P100" s="153" t="s">
        <v>118</v>
      </c>
      <c r="Q100" s="153">
        <v>2</v>
      </c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</row>
    <row r="101" spans="1:45" outlineLevel="1" x14ac:dyDescent="0.2">
      <c r="A101" s="154"/>
      <c r="B101" s="158"/>
      <c r="C101" s="195" t="s">
        <v>225</v>
      </c>
      <c r="D101" s="164"/>
      <c r="E101" s="170">
        <v>26.466666666666701</v>
      </c>
      <c r="F101" s="173"/>
      <c r="G101" s="173"/>
      <c r="H101" s="173">
        <f t="shared" si="1"/>
        <v>0</v>
      </c>
      <c r="I101" s="153"/>
      <c r="J101" s="153"/>
      <c r="K101" s="153"/>
      <c r="L101" s="153"/>
      <c r="M101" s="153"/>
      <c r="N101" s="153"/>
      <c r="O101" s="153"/>
      <c r="P101" s="153" t="s">
        <v>118</v>
      </c>
      <c r="Q101" s="153">
        <v>2</v>
      </c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</row>
    <row r="102" spans="1:45" outlineLevel="1" x14ac:dyDescent="0.2">
      <c r="A102" s="154"/>
      <c r="B102" s="158"/>
      <c r="C102" s="196" t="s">
        <v>193</v>
      </c>
      <c r="D102" s="165"/>
      <c r="E102" s="171">
        <v>26.466666666666701</v>
      </c>
      <c r="F102" s="173"/>
      <c r="G102" s="173"/>
      <c r="H102" s="173">
        <f t="shared" si="1"/>
        <v>0</v>
      </c>
      <c r="I102" s="153"/>
      <c r="J102" s="153"/>
      <c r="K102" s="153"/>
      <c r="L102" s="153"/>
      <c r="M102" s="153"/>
      <c r="N102" s="153"/>
      <c r="O102" s="153"/>
      <c r="P102" s="153" t="s">
        <v>118</v>
      </c>
      <c r="Q102" s="153">
        <v>3</v>
      </c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</row>
    <row r="103" spans="1:45" outlineLevel="1" x14ac:dyDescent="0.2">
      <c r="A103" s="154"/>
      <c r="B103" s="158"/>
      <c r="C103" s="194" t="s">
        <v>194</v>
      </c>
      <c r="D103" s="164"/>
      <c r="E103" s="170"/>
      <c r="F103" s="173"/>
      <c r="G103" s="173"/>
      <c r="H103" s="173">
        <f t="shared" si="1"/>
        <v>0</v>
      </c>
      <c r="I103" s="153"/>
      <c r="J103" s="153"/>
      <c r="K103" s="153"/>
      <c r="L103" s="153"/>
      <c r="M103" s="153"/>
      <c r="N103" s="153"/>
      <c r="O103" s="153"/>
      <c r="P103" s="153" t="s">
        <v>118</v>
      </c>
      <c r="Q103" s="153">
        <v>0</v>
      </c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</row>
    <row r="104" spans="1:45" outlineLevel="1" x14ac:dyDescent="0.2">
      <c r="A104" s="154"/>
      <c r="B104" s="158"/>
      <c r="C104" s="191" t="s">
        <v>226</v>
      </c>
      <c r="D104" s="161"/>
      <c r="E104" s="167">
        <v>27</v>
      </c>
      <c r="F104" s="173"/>
      <c r="G104" s="173"/>
      <c r="H104" s="173">
        <f t="shared" si="1"/>
        <v>0</v>
      </c>
      <c r="I104" s="153"/>
      <c r="J104" s="153"/>
      <c r="K104" s="153"/>
      <c r="L104" s="153"/>
      <c r="M104" s="153"/>
      <c r="N104" s="153"/>
      <c r="O104" s="153"/>
      <c r="P104" s="153" t="s">
        <v>118</v>
      </c>
      <c r="Q104" s="153">
        <v>0</v>
      </c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</row>
    <row r="105" spans="1:45" outlineLevel="1" x14ac:dyDescent="0.2">
      <c r="A105" s="154">
        <v>29</v>
      </c>
      <c r="B105" s="158" t="s">
        <v>227</v>
      </c>
      <c r="C105" s="190" t="s">
        <v>228</v>
      </c>
      <c r="D105" s="160" t="s">
        <v>205</v>
      </c>
      <c r="E105" s="166">
        <v>2</v>
      </c>
      <c r="F105" s="172"/>
      <c r="G105" s="173">
        <f>ROUND(E105*F105,2)</f>
        <v>0</v>
      </c>
      <c r="H105" s="173" t="str">
        <f t="shared" si="1"/>
        <v xml:space="preserve">RTS 2019/I </v>
      </c>
      <c r="I105" s="153"/>
      <c r="J105" s="153"/>
      <c r="K105" s="153"/>
      <c r="L105" s="153"/>
      <c r="M105" s="153"/>
      <c r="N105" s="153"/>
      <c r="O105" s="153"/>
      <c r="P105" s="153" t="s">
        <v>122</v>
      </c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</row>
    <row r="106" spans="1:45" outlineLevel="1" x14ac:dyDescent="0.2">
      <c r="A106" s="154"/>
      <c r="B106" s="158"/>
      <c r="C106" s="191" t="s">
        <v>229</v>
      </c>
      <c r="D106" s="161"/>
      <c r="E106" s="167">
        <v>1</v>
      </c>
      <c r="F106" s="173"/>
      <c r="G106" s="173"/>
      <c r="H106" s="173">
        <f t="shared" si="1"/>
        <v>0</v>
      </c>
      <c r="I106" s="153"/>
      <c r="J106" s="153"/>
      <c r="K106" s="153"/>
      <c r="L106" s="153"/>
      <c r="M106" s="153"/>
      <c r="N106" s="153"/>
      <c r="O106" s="153"/>
      <c r="P106" s="153" t="s">
        <v>118</v>
      </c>
      <c r="Q106" s="153">
        <v>0</v>
      </c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</row>
    <row r="107" spans="1:45" outlineLevel="1" x14ac:dyDescent="0.2">
      <c r="A107" s="154"/>
      <c r="B107" s="158"/>
      <c r="C107" s="191" t="s">
        <v>230</v>
      </c>
      <c r="D107" s="161"/>
      <c r="E107" s="167">
        <v>1</v>
      </c>
      <c r="F107" s="173"/>
      <c r="G107" s="173"/>
      <c r="H107" s="173">
        <f t="shared" si="1"/>
        <v>0</v>
      </c>
      <c r="I107" s="153"/>
      <c r="J107" s="153"/>
      <c r="K107" s="153"/>
      <c r="L107" s="153"/>
      <c r="M107" s="153"/>
      <c r="N107" s="153"/>
      <c r="O107" s="153"/>
      <c r="P107" s="153" t="s">
        <v>118</v>
      </c>
      <c r="Q107" s="153">
        <v>0</v>
      </c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</row>
    <row r="108" spans="1:45" outlineLevel="1" x14ac:dyDescent="0.2">
      <c r="A108" s="154">
        <v>30</v>
      </c>
      <c r="B108" s="158" t="s">
        <v>231</v>
      </c>
      <c r="C108" s="190" t="s">
        <v>232</v>
      </c>
      <c r="D108" s="160" t="s">
        <v>205</v>
      </c>
      <c r="E108" s="166">
        <v>2</v>
      </c>
      <c r="F108" s="172"/>
      <c r="G108" s="173">
        <f>ROUND(E108*F108,2)</f>
        <v>0</v>
      </c>
      <c r="H108" s="173" t="str">
        <f t="shared" si="1"/>
        <v xml:space="preserve">RTS 2019/I </v>
      </c>
      <c r="I108" s="153"/>
      <c r="J108" s="153"/>
      <c r="K108" s="153"/>
      <c r="L108" s="153"/>
      <c r="M108" s="153"/>
      <c r="N108" s="153"/>
      <c r="O108" s="153"/>
      <c r="P108" s="153" t="s">
        <v>122</v>
      </c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</row>
    <row r="109" spans="1:45" outlineLevel="1" x14ac:dyDescent="0.2">
      <c r="A109" s="154"/>
      <c r="B109" s="158"/>
      <c r="C109" s="191" t="s">
        <v>229</v>
      </c>
      <c r="D109" s="161"/>
      <c r="E109" s="167">
        <v>1</v>
      </c>
      <c r="F109" s="173"/>
      <c r="G109" s="173"/>
      <c r="H109" s="173">
        <f t="shared" si="1"/>
        <v>0</v>
      </c>
      <c r="I109" s="153"/>
      <c r="J109" s="153"/>
      <c r="K109" s="153"/>
      <c r="L109" s="153"/>
      <c r="M109" s="153"/>
      <c r="N109" s="153"/>
      <c r="O109" s="153"/>
      <c r="P109" s="153" t="s">
        <v>118</v>
      </c>
      <c r="Q109" s="153">
        <v>0</v>
      </c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</row>
    <row r="110" spans="1:45" outlineLevel="1" x14ac:dyDescent="0.2">
      <c r="A110" s="154"/>
      <c r="B110" s="158"/>
      <c r="C110" s="191" t="s">
        <v>230</v>
      </c>
      <c r="D110" s="161"/>
      <c r="E110" s="167">
        <v>1</v>
      </c>
      <c r="F110" s="173"/>
      <c r="G110" s="173"/>
      <c r="H110" s="173">
        <f t="shared" si="1"/>
        <v>0</v>
      </c>
      <c r="I110" s="153"/>
      <c r="J110" s="153"/>
      <c r="K110" s="153"/>
      <c r="L110" s="153"/>
      <c r="M110" s="153"/>
      <c r="N110" s="153"/>
      <c r="O110" s="153"/>
      <c r="P110" s="153" t="s">
        <v>118</v>
      </c>
      <c r="Q110" s="153">
        <v>0</v>
      </c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</row>
    <row r="111" spans="1:45" outlineLevel="1" x14ac:dyDescent="0.2">
      <c r="A111" s="154">
        <v>31</v>
      </c>
      <c r="B111" s="158" t="s">
        <v>233</v>
      </c>
      <c r="C111" s="190" t="s">
        <v>234</v>
      </c>
      <c r="D111" s="160" t="s">
        <v>205</v>
      </c>
      <c r="E111" s="166">
        <v>4</v>
      </c>
      <c r="F111" s="172"/>
      <c r="G111" s="173">
        <f>ROUND(E111*F111,2)</f>
        <v>0</v>
      </c>
      <c r="H111" s="173" t="s">
        <v>515</v>
      </c>
      <c r="I111" s="153"/>
      <c r="J111" s="153"/>
      <c r="K111" s="153"/>
      <c r="L111" s="153"/>
      <c r="M111" s="153"/>
      <c r="N111" s="153"/>
      <c r="O111" s="153"/>
      <c r="P111" s="153" t="s">
        <v>235</v>
      </c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</row>
    <row r="112" spans="1:45" outlineLevel="1" x14ac:dyDescent="0.2">
      <c r="A112" s="154"/>
      <c r="B112" s="158"/>
      <c r="C112" s="191" t="s">
        <v>236</v>
      </c>
      <c r="D112" s="161"/>
      <c r="E112" s="167">
        <v>4</v>
      </c>
      <c r="F112" s="173"/>
      <c r="G112" s="173"/>
      <c r="H112" s="173">
        <f t="shared" si="1"/>
        <v>0</v>
      </c>
      <c r="I112" s="153"/>
      <c r="J112" s="153"/>
      <c r="K112" s="153"/>
      <c r="L112" s="153"/>
      <c r="M112" s="153"/>
      <c r="N112" s="153"/>
      <c r="O112" s="153"/>
      <c r="P112" s="153" t="s">
        <v>118</v>
      </c>
      <c r="Q112" s="153">
        <v>0</v>
      </c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</row>
    <row r="113" spans="1:45" outlineLevel="1" x14ac:dyDescent="0.2">
      <c r="A113" s="154">
        <v>32</v>
      </c>
      <c r="B113" s="158" t="s">
        <v>237</v>
      </c>
      <c r="C113" s="190" t="s">
        <v>238</v>
      </c>
      <c r="D113" s="160" t="s">
        <v>205</v>
      </c>
      <c r="E113" s="166">
        <v>2</v>
      </c>
      <c r="F113" s="172"/>
      <c r="G113" s="173">
        <f>ROUND(E113*F113,2)</f>
        <v>0</v>
      </c>
      <c r="H113" s="173" t="s">
        <v>515</v>
      </c>
      <c r="I113" s="153"/>
      <c r="J113" s="153"/>
      <c r="K113" s="153"/>
      <c r="L113" s="153"/>
      <c r="M113" s="153"/>
      <c r="N113" s="153"/>
      <c r="O113" s="153"/>
      <c r="P113" s="153" t="s">
        <v>122</v>
      </c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</row>
    <row r="114" spans="1:45" outlineLevel="1" x14ac:dyDescent="0.2">
      <c r="A114" s="154"/>
      <c r="B114" s="158"/>
      <c r="C114" s="191" t="s">
        <v>239</v>
      </c>
      <c r="D114" s="161"/>
      <c r="E114" s="167">
        <v>2</v>
      </c>
      <c r="F114" s="173"/>
      <c r="G114" s="173"/>
      <c r="H114" s="173">
        <f t="shared" si="1"/>
        <v>0</v>
      </c>
      <c r="I114" s="153"/>
      <c r="J114" s="153"/>
      <c r="K114" s="153"/>
      <c r="L114" s="153"/>
      <c r="M114" s="153"/>
      <c r="N114" s="153"/>
      <c r="O114" s="153"/>
      <c r="P114" s="153" t="s">
        <v>118</v>
      </c>
      <c r="Q114" s="153">
        <v>0</v>
      </c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</row>
    <row r="115" spans="1:45" x14ac:dyDescent="0.2">
      <c r="A115" s="155" t="s">
        <v>111</v>
      </c>
      <c r="B115" s="159" t="s">
        <v>66</v>
      </c>
      <c r="C115" s="192" t="s">
        <v>67</v>
      </c>
      <c r="D115" s="162"/>
      <c r="E115" s="168"/>
      <c r="F115" s="174"/>
      <c r="G115" s="174">
        <f>SUMIF(P116:P117,"&lt;&gt;NOR",G116:G117)</f>
        <v>0</v>
      </c>
      <c r="H115" s="174"/>
      <c r="P115" t="s">
        <v>112</v>
      </c>
    </row>
    <row r="116" spans="1:45" outlineLevel="1" x14ac:dyDescent="0.2">
      <c r="A116" s="154">
        <v>33</v>
      </c>
      <c r="B116" s="158" t="s">
        <v>240</v>
      </c>
      <c r="C116" s="190" t="s">
        <v>241</v>
      </c>
      <c r="D116" s="160" t="s">
        <v>115</v>
      </c>
      <c r="E116" s="166">
        <v>6.7647200000000005</v>
      </c>
      <c r="F116" s="172"/>
      <c r="G116" s="173">
        <f>ROUND(E116*F116,2)</f>
        <v>0</v>
      </c>
      <c r="H116" s="173" t="str">
        <f t="shared" si="1"/>
        <v xml:space="preserve">RTS 2019/I </v>
      </c>
      <c r="I116" s="153"/>
      <c r="J116" s="153"/>
      <c r="K116" s="153"/>
      <c r="L116" s="153"/>
      <c r="M116" s="153"/>
      <c r="N116" s="153"/>
      <c r="O116" s="153"/>
      <c r="P116" s="153" t="s">
        <v>122</v>
      </c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</row>
    <row r="117" spans="1:45" outlineLevel="1" x14ac:dyDescent="0.2">
      <c r="A117" s="154"/>
      <c r="B117" s="158"/>
      <c r="C117" s="191" t="s">
        <v>242</v>
      </c>
      <c r="D117" s="161"/>
      <c r="E117" s="167">
        <v>6.7647199999999996</v>
      </c>
      <c r="F117" s="173"/>
      <c r="G117" s="173"/>
      <c r="H117" s="173">
        <f t="shared" si="1"/>
        <v>0</v>
      </c>
      <c r="I117" s="153"/>
      <c r="J117" s="153"/>
      <c r="K117" s="153"/>
      <c r="L117" s="153"/>
      <c r="M117" s="153"/>
      <c r="N117" s="153"/>
      <c r="O117" s="153"/>
      <c r="P117" s="153" t="s">
        <v>118</v>
      </c>
      <c r="Q117" s="153">
        <v>0</v>
      </c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</row>
    <row r="118" spans="1:45" x14ac:dyDescent="0.2">
      <c r="A118" s="155" t="s">
        <v>111</v>
      </c>
      <c r="B118" s="159" t="s">
        <v>68</v>
      </c>
      <c r="C118" s="192" t="s">
        <v>69</v>
      </c>
      <c r="D118" s="162"/>
      <c r="E118" s="168"/>
      <c r="F118" s="174"/>
      <c r="G118" s="174">
        <f>SUMIF(P119:P122,"&lt;&gt;NOR",G119:G122)</f>
        <v>0</v>
      </c>
      <c r="H118" s="174"/>
      <c r="P118" t="s">
        <v>112</v>
      </c>
    </row>
    <row r="119" spans="1:45" ht="22.5" outlineLevel="1" x14ac:dyDescent="0.2">
      <c r="A119" s="154">
        <v>34</v>
      </c>
      <c r="B119" s="158" t="s">
        <v>243</v>
      </c>
      <c r="C119" s="190" t="s">
        <v>244</v>
      </c>
      <c r="D119" s="160" t="s">
        <v>121</v>
      </c>
      <c r="E119" s="166">
        <v>7.9960000000000004</v>
      </c>
      <c r="F119" s="172"/>
      <c r="G119" s="173">
        <f>ROUND(E119*F119,2)</f>
        <v>0</v>
      </c>
      <c r="H119" s="173" t="str">
        <f t="shared" si="1"/>
        <v xml:space="preserve">RTS 2019/I </v>
      </c>
      <c r="I119" s="153"/>
      <c r="J119" s="153"/>
      <c r="K119" s="153"/>
      <c r="L119" s="153"/>
      <c r="M119" s="153"/>
      <c r="N119" s="153"/>
      <c r="O119" s="153"/>
      <c r="P119" s="153" t="s">
        <v>122</v>
      </c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</row>
    <row r="120" spans="1:45" outlineLevel="1" x14ac:dyDescent="0.2">
      <c r="A120" s="154"/>
      <c r="B120" s="158"/>
      <c r="C120" s="191" t="s">
        <v>128</v>
      </c>
      <c r="D120" s="161"/>
      <c r="E120" s="167">
        <v>3.58</v>
      </c>
      <c r="F120" s="173"/>
      <c r="G120" s="173"/>
      <c r="H120" s="173">
        <f t="shared" si="1"/>
        <v>0</v>
      </c>
      <c r="I120" s="153"/>
      <c r="J120" s="153"/>
      <c r="K120" s="153"/>
      <c r="L120" s="153"/>
      <c r="M120" s="153"/>
      <c r="N120" s="153"/>
      <c r="O120" s="153"/>
      <c r="P120" s="153" t="s">
        <v>118</v>
      </c>
      <c r="Q120" s="153">
        <v>0</v>
      </c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</row>
    <row r="121" spans="1:45" outlineLevel="1" x14ac:dyDescent="0.2">
      <c r="A121" s="154"/>
      <c r="B121" s="158"/>
      <c r="C121" s="191" t="s">
        <v>245</v>
      </c>
      <c r="D121" s="161"/>
      <c r="E121" s="167">
        <v>0.81599999999999995</v>
      </c>
      <c r="F121" s="173"/>
      <c r="G121" s="173"/>
      <c r="H121" s="173">
        <f t="shared" si="1"/>
        <v>0</v>
      </c>
      <c r="I121" s="153"/>
      <c r="J121" s="153"/>
      <c r="K121" s="153"/>
      <c r="L121" s="153"/>
      <c r="M121" s="153"/>
      <c r="N121" s="153"/>
      <c r="O121" s="153"/>
      <c r="P121" s="153" t="s">
        <v>118</v>
      </c>
      <c r="Q121" s="153">
        <v>0</v>
      </c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</row>
    <row r="122" spans="1:45" outlineLevel="1" x14ac:dyDescent="0.2">
      <c r="A122" s="154"/>
      <c r="B122" s="158"/>
      <c r="C122" s="191" t="s">
        <v>246</v>
      </c>
      <c r="D122" s="161"/>
      <c r="E122" s="167">
        <v>3.6</v>
      </c>
      <c r="F122" s="173"/>
      <c r="G122" s="173"/>
      <c r="H122" s="173">
        <f t="shared" si="1"/>
        <v>0</v>
      </c>
      <c r="I122" s="153"/>
      <c r="J122" s="153"/>
      <c r="K122" s="153"/>
      <c r="L122" s="153"/>
      <c r="M122" s="153"/>
      <c r="N122" s="153"/>
      <c r="O122" s="153"/>
      <c r="P122" s="153" t="s">
        <v>118</v>
      </c>
      <c r="Q122" s="153">
        <v>0</v>
      </c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</row>
    <row r="123" spans="1:45" x14ac:dyDescent="0.2">
      <c r="A123" s="155" t="s">
        <v>111</v>
      </c>
      <c r="B123" s="159" t="s">
        <v>70</v>
      </c>
      <c r="C123" s="192" t="s">
        <v>71</v>
      </c>
      <c r="D123" s="162"/>
      <c r="E123" s="168"/>
      <c r="F123" s="174"/>
      <c r="G123" s="174">
        <f>SUMIF(P124:P149,"&lt;&gt;NOR",G124:G149)</f>
        <v>0</v>
      </c>
      <c r="H123" s="174"/>
      <c r="P123" t="s">
        <v>112</v>
      </c>
    </row>
    <row r="124" spans="1:45" ht="22.5" outlineLevel="1" x14ac:dyDescent="0.2">
      <c r="A124" s="154">
        <v>35</v>
      </c>
      <c r="B124" s="158" t="s">
        <v>247</v>
      </c>
      <c r="C124" s="190" t="s">
        <v>248</v>
      </c>
      <c r="D124" s="160" t="s">
        <v>121</v>
      </c>
      <c r="E124" s="166">
        <v>33.12551356339398</v>
      </c>
      <c r="F124" s="172"/>
      <c r="G124" s="173">
        <f>ROUND(E124*F124,2)</f>
        <v>0</v>
      </c>
      <c r="H124" s="173" t="str">
        <f t="shared" si="1"/>
        <v xml:space="preserve">RTS 2019/I </v>
      </c>
      <c r="I124" s="153"/>
      <c r="J124" s="153"/>
      <c r="K124" s="153"/>
      <c r="L124" s="153"/>
      <c r="M124" s="153"/>
      <c r="N124" s="153"/>
      <c r="O124" s="153"/>
      <c r="P124" s="153" t="s">
        <v>122</v>
      </c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</row>
    <row r="125" spans="1:45" outlineLevel="1" x14ac:dyDescent="0.2">
      <c r="A125" s="154"/>
      <c r="B125" s="158"/>
      <c r="C125" s="191" t="s">
        <v>249</v>
      </c>
      <c r="D125" s="161"/>
      <c r="E125" s="167"/>
      <c r="F125" s="173"/>
      <c r="G125" s="173"/>
      <c r="H125" s="173">
        <f t="shared" si="1"/>
        <v>0</v>
      </c>
      <c r="I125" s="153"/>
      <c r="J125" s="153"/>
      <c r="K125" s="153"/>
      <c r="L125" s="153"/>
      <c r="M125" s="153"/>
      <c r="N125" s="153"/>
      <c r="O125" s="153"/>
      <c r="P125" s="153" t="s">
        <v>118</v>
      </c>
      <c r="Q125" s="153">
        <v>0</v>
      </c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</row>
    <row r="126" spans="1:45" outlineLevel="1" x14ac:dyDescent="0.2">
      <c r="A126" s="154"/>
      <c r="B126" s="158"/>
      <c r="C126" s="191" t="s">
        <v>250</v>
      </c>
      <c r="D126" s="161"/>
      <c r="E126" s="167">
        <v>33.125513563394001</v>
      </c>
      <c r="F126" s="173"/>
      <c r="G126" s="173"/>
      <c r="H126" s="173">
        <f t="shared" si="1"/>
        <v>0</v>
      </c>
      <c r="I126" s="153"/>
      <c r="J126" s="153"/>
      <c r="K126" s="153"/>
      <c r="L126" s="153"/>
      <c r="M126" s="153"/>
      <c r="N126" s="153"/>
      <c r="O126" s="153"/>
      <c r="P126" s="153" t="s">
        <v>118</v>
      </c>
      <c r="Q126" s="153">
        <v>0</v>
      </c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</row>
    <row r="127" spans="1:45" ht="22.5" outlineLevel="1" x14ac:dyDescent="0.2">
      <c r="A127" s="154">
        <v>36</v>
      </c>
      <c r="B127" s="158" t="s">
        <v>251</v>
      </c>
      <c r="C127" s="190" t="s">
        <v>252</v>
      </c>
      <c r="D127" s="160" t="s">
        <v>121</v>
      </c>
      <c r="E127" s="166">
        <v>108.75</v>
      </c>
      <c r="F127" s="172"/>
      <c r="G127" s="173">
        <f>ROUND(E127*F127,2)</f>
        <v>0</v>
      </c>
      <c r="H127" s="173" t="str">
        <f t="shared" si="1"/>
        <v xml:space="preserve">RTS 2019/I </v>
      </c>
      <c r="I127" s="153"/>
      <c r="J127" s="153"/>
      <c r="K127" s="153"/>
      <c r="L127" s="153"/>
      <c r="M127" s="153"/>
      <c r="N127" s="153"/>
      <c r="O127" s="153"/>
      <c r="P127" s="153" t="s">
        <v>122</v>
      </c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</row>
    <row r="128" spans="1:45" outlineLevel="1" x14ac:dyDescent="0.2">
      <c r="A128" s="154"/>
      <c r="B128" s="158"/>
      <c r="C128" s="191" t="s">
        <v>526</v>
      </c>
      <c r="D128" s="161"/>
      <c r="E128" s="167">
        <v>108.75</v>
      </c>
      <c r="F128" s="173"/>
      <c r="G128" s="173"/>
      <c r="H128" s="173">
        <f t="shared" si="1"/>
        <v>0</v>
      </c>
      <c r="I128" s="153"/>
      <c r="J128" s="153"/>
      <c r="K128" s="153"/>
      <c r="L128" s="153"/>
      <c r="M128" s="153"/>
      <c r="N128" s="153"/>
      <c r="O128" s="153"/>
      <c r="P128" s="153" t="s">
        <v>118</v>
      </c>
      <c r="Q128" s="153">
        <v>0</v>
      </c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</row>
    <row r="129" spans="1:45" ht="22.5" outlineLevel="1" x14ac:dyDescent="0.2">
      <c r="A129" s="154">
        <v>37</v>
      </c>
      <c r="B129" s="158" t="s">
        <v>254</v>
      </c>
      <c r="C129" s="190" t="s">
        <v>255</v>
      </c>
      <c r="D129" s="160" t="s">
        <v>121</v>
      </c>
      <c r="E129" s="166">
        <v>23.35</v>
      </c>
      <c r="F129" s="172"/>
      <c r="G129" s="173">
        <f>ROUND(E129*F129,2)</f>
        <v>0</v>
      </c>
      <c r="H129" s="173" t="str">
        <f t="shared" si="1"/>
        <v xml:space="preserve">RTS 2019/I </v>
      </c>
      <c r="I129" s="153"/>
      <c r="J129" s="153"/>
      <c r="K129" s="153"/>
      <c r="L129" s="153"/>
      <c r="M129" s="153"/>
      <c r="N129" s="153"/>
      <c r="O129" s="153"/>
      <c r="P129" s="153" t="s">
        <v>122</v>
      </c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</row>
    <row r="130" spans="1:45" outlineLevel="1" x14ac:dyDescent="0.2">
      <c r="A130" s="154"/>
      <c r="B130" s="158"/>
      <c r="C130" s="191" t="s">
        <v>126</v>
      </c>
      <c r="D130" s="161"/>
      <c r="E130" s="167">
        <v>14.21</v>
      </c>
      <c r="F130" s="173"/>
      <c r="G130" s="173"/>
      <c r="H130" s="173">
        <f t="shared" si="1"/>
        <v>0</v>
      </c>
      <c r="I130" s="153"/>
      <c r="J130" s="153"/>
      <c r="K130" s="153"/>
      <c r="L130" s="153"/>
      <c r="M130" s="153"/>
      <c r="N130" s="153"/>
      <c r="O130" s="153"/>
      <c r="P130" s="153" t="s">
        <v>118</v>
      </c>
      <c r="Q130" s="153">
        <v>0</v>
      </c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</row>
    <row r="131" spans="1:45" outlineLevel="1" x14ac:dyDescent="0.2">
      <c r="A131" s="154"/>
      <c r="B131" s="158"/>
      <c r="C131" s="191" t="s">
        <v>127</v>
      </c>
      <c r="D131" s="161"/>
      <c r="E131" s="167">
        <v>3.78</v>
      </c>
      <c r="F131" s="173"/>
      <c r="G131" s="173"/>
      <c r="H131" s="173">
        <f t="shared" si="1"/>
        <v>0</v>
      </c>
      <c r="I131" s="153"/>
      <c r="J131" s="153"/>
      <c r="K131" s="153"/>
      <c r="L131" s="153"/>
      <c r="M131" s="153"/>
      <c r="N131" s="153"/>
      <c r="O131" s="153"/>
      <c r="P131" s="153" t="s">
        <v>118</v>
      </c>
      <c r="Q131" s="153">
        <v>0</v>
      </c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</row>
    <row r="132" spans="1:45" outlineLevel="1" x14ac:dyDescent="0.2">
      <c r="A132" s="154"/>
      <c r="B132" s="158"/>
      <c r="C132" s="191" t="s">
        <v>128</v>
      </c>
      <c r="D132" s="161"/>
      <c r="E132" s="167">
        <v>3.58</v>
      </c>
      <c r="F132" s="173"/>
      <c r="G132" s="173"/>
      <c r="H132" s="173">
        <f t="shared" si="1"/>
        <v>0</v>
      </c>
      <c r="I132" s="153"/>
      <c r="J132" s="153"/>
      <c r="K132" s="153"/>
      <c r="L132" s="153"/>
      <c r="M132" s="153"/>
      <c r="N132" s="153"/>
      <c r="O132" s="153"/>
      <c r="P132" s="153" t="s">
        <v>118</v>
      </c>
      <c r="Q132" s="153">
        <v>0</v>
      </c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</row>
    <row r="133" spans="1:45" outlineLevel="1" x14ac:dyDescent="0.2">
      <c r="A133" s="154"/>
      <c r="B133" s="158"/>
      <c r="C133" s="191" t="s">
        <v>129</v>
      </c>
      <c r="D133" s="161"/>
      <c r="E133" s="167">
        <v>1.78</v>
      </c>
      <c r="F133" s="173"/>
      <c r="G133" s="173"/>
      <c r="H133" s="173">
        <f t="shared" si="1"/>
        <v>0</v>
      </c>
      <c r="I133" s="153"/>
      <c r="J133" s="153"/>
      <c r="K133" s="153"/>
      <c r="L133" s="153"/>
      <c r="M133" s="153"/>
      <c r="N133" s="153"/>
      <c r="O133" s="153"/>
      <c r="P133" s="153" t="s">
        <v>118</v>
      </c>
      <c r="Q133" s="153">
        <v>0</v>
      </c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</row>
    <row r="134" spans="1:45" ht="22.5" outlineLevel="1" x14ac:dyDescent="0.2">
      <c r="A134" s="154">
        <v>38</v>
      </c>
      <c r="B134" s="158" t="s">
        <v>256</v>
      </c>
      <c r="C134" s="190" t="s">
        <v>257</v>
      </c>
      <c r="D134" s="160" t="s">
        <v>121</v>
      </c>
      <c r="E134" s="166">
        <v>105.24581000000001</v>
      </c>
      <c r="F134" s="172"/>
      <c r="G134" s="173">
        <f>ROUND(E134*F134,2)</f>
        <v>0</v>
      </c>
      <c r="H134" s="173" t="str">
        <f t="shared" si="1"/>
        <v xml:space="preserve">RTS 2019/I </v>
      </c>
      <c r="I134" s="153"/>
      <c r="J134" s="153"/>
      <c r="K134" s="153"/>
      <c r="L134" s="153"/>
      <c r="M134" s="153"/>
      <c r="N134" s="153"/>
      <c r="O134" s="153"/>
      <c r="P134" s="153" t="s">
        <v>122</v>
      </c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</row>
    <row r="135" spans="1:45" outlineLevel="1" x14ac:dyDescent="0.2">
      <c r="A135" s="154"/>
      <c r="B135" s="158"/>
      <c r="C135" s="191" t="s">
        <v>253</v>
      </c>
      <c r="D135" s="161"/>
      <c r="E135" s="167">
        <v>105.24581000000001</v>
      </c>
      <c r="F135" s="173"/>
      <c r="G135" s="173"/>
      <c r="H135" s="173">
        <f t="shared" si="1"/>
        <v>0</v>
      </c>
      <c r="I135" s="153"/>
      <c r="J135" s="153"/>
      <c r="K135" s="153"/>
      <c r="L135" s="153"/>
      <c r="M135" s="153"/>
      <c r="N135" s="153"/>
      <c r="O135" s="153"/>
      <c r="P135" s="153" t="s">
        <v>118</v>
      </c>
      <c r="Q135" s="153">
        <v>0</v>
      </c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</row>
    <row r="136" spans="1:45" ht="22.5" outlineLevel="1" x14ac:dyDescent="0.2">
      <c r="A136" s="154">
        <v>39</v>
      </c>
      <c r="B136" s="158" t="s">
        <v>258</v>
      </c>
      <c r="C136" s="190" t="s">
        <v>259</v>
      </c>
      <c r="D136" s="160" t="s">
        <v>166</v>
      </c>
      <c r="E136" s="166">
        <v>65.09</v>
      </c>
      <c r="F136" s="172"/>
      <c r="G136" s="173">
        <f>ROUND(E136*F136,2)</f>
        <v>0</v>
      </c>
      <c r="H136" s="173" t="str">
        <f t="shared" si="1"/>
        <v xml:space="preserve">RTS 2019/I </v>
      </c>
      <c r="I136" s="153"/>
      <c r="J136" s="153"/>
      <c r="K136" s="153"/>
      <c r="L136" s="153"/>
      <c r="M136" s="153"/>
      <c r="N136" s="153"/>
      <c r="O136" s="153"/>
      <c r="P136" s="153" t="s">
        <v>122</v>
      </c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</row>
    <row r="137" spans="1:45" outlineLevel="1" x14ac:dyDescent="0.2">
      <c r="A137" s="154"/>
      <c r="B137" s="158"/>
      <c r="C137" s="191" t="s">
        <v>260</v>
      </c>
      <c r="D137" s="161"/>
      <c r="E137" s="167"/>
      <c r="F137" s="173"/>
      <c r="G137" s="173"/>
      <c r="H137" s="173">
        <f t="shared" si="1"/>
        <v>0</v>
      </c>
      <c r="I137" s="153"/>
      <c r="J137" s="153"/>
      <c r="K137" s="153"/>
      <c r="L137" s="153"/>
      <c r="M137" s="153"/>
      <c r="N137" s="153"/>
      <c r="O137" s="153"/>
      <c r="P137" s="153" t="s">
        <v>118</v>
      </c>
      <c r="Q137" s="153">
        <v>0</v>
      </c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</row>
    <row r="138" spans="1:45" outlineLevel="1" x14ac:dyDescent="0.2">
      <c r="A138" s="154"/>
      <c r="B138" s="158"/>
      <c r="C138" s="191" t="s">
        <v>261</v>
      </c>
      <c r="D138" s="161"/>
      <c r="E138" s="167">
        <v>15.64</v>
      </c>
      <c r="F138" s="173"/>
      <c r="G138" s="173"/>
      <c r="H138" s="173">
        <f t="shared" ref="H138:H201" si="2">IF(B138&gt;0,$K$7,$K$8)</f>
        <v>0</v>
      </c>
      <c r="I138" s="153"/>
      <c r="J138" s="153"/>
      <c r="K138" s="153"/>
      <c r="L138" s="153"/>
      <c r="M138" s="153"/>
      <c r="N138" s="153"/>
      <c r="O138" s="153"/>
      <c r="P138" s="153" t="s">
        <v>118</v>
      </c>
      <c r="Q138" s="153">
        <v>0</v>
      </c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</row>
    <row r="139" spans="1:45" outlineLevel="1" x14ac:dyDescent="0.2">
      <c r="A139" s="154"/>
      <c r="B139" s="158"/>
      <c r="C139" s="191" t="s">
        <v>262</v>
      </c>
      <c r="D139" s="161"/>
      <c r="E139" s="167">
        <v>8.3000000000000007</v>
      </c>
      <c r="F139" s="173"/>
      <c r="G139" s="173"/>
      <c r="H139" s="173">
        <f t="shared" si="2"/>
        <v>0</v>
      </c>
      <c r="I139" s="153"/>
      <c r="J139" s="153"/>
      <c r="K139" s="153"/>
      <c r="L139" s="153"/>
      <c r="M139" s="153"/>
      <c r="N139" s="153"/>
      <c r="O139" s="153"/>
      <c r="P139" s="153" t="s">
        <v>118</v>
      </c>
      <c r="Q139" s="153">
        <v>0</v>
      </c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</row>
    <row r="140" spans="1:45" outlineLevel="1" x14ac:dyDescent="0.2">
      <c r="A140" s="154"/>
      <c r="B140" s="158"/>
      <c r="C140" s="191" t="s">
        <v>263</v>
      </c>
      <c r="D140" s="161"/>
      <c r="E140" s="167">
        <v>6.04</v>
      </c>
      <c r="F140" s="173"/>
      <c r="G140" s="173"/>
      <c r="H140" s="173">
        <f t="shared" si="2"/>
        <v>0</v>
      </c>
      <c r="I140" s="153"/>
      <c r="J140" s="153"/>
      <c r="K140" s="153"/>
      <c r="L140" s="153"/>
      <c r="M140" s="153"/>
      <c r="N140" s="153"/>
      <c r="O140" s="153"/>
      <c r="P140" s="153" t="s">
        <v>118</v>
      </c>
      <c r="Q140" s="153">
        <v>0</v>
      </c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</row>
    <row r="141" spans="1:45" outlineLevel="1" x14ac:dyDescent="0.2">
      <c r="A141" s="154"/>
      <c r="B141" s="158"/>
      <c r="C141" s="191" t="s">
        <v>264</v>
      </c>
      <c r="D141" s="161"/>
      <c r="E141" s="167">
        <v>4.82</v>
      </c>
      <c r="F141" s="173"/>
      <c r="G141" s="173"/>
      <c r="H141" s="173">
        <f t="shared" si="2"/>
        <v>0</v>
      </c>
      <c r="I141" s="153"/>
      <c r="J141" s="153"/>
      <c r="K141" s="153"/>
      <c r="L141" s="153"/>
      <c r="M141" s="153"/>
      <c r="N141" s="153"/>
      <c r="O141" s="153"/>
      <c r="P141" s="153" t="s">
        <v>118</v>
      </c>
      <c r="Q141" s="153">
        <v>0</v>
      </c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</row>
    <row r="142" spans="1:45" outlineLevel="1" x14ac:dyDescent="0.2">
      <c r="A142" s="154"/>
      <c r="B142" s="158"/>
      <c r="C142" s="191" t="s">
        <v>265</v>
      </c>
      <c r="D142" s="161"/>
      <c r="E142" s="167">
        <v>30.29</v>
      </c>
      <c r="F142" s="173"/>
      <c r="G142" s="173"/>
      <c r="H142" s="173">
        <f t="shared" si="2"/>
        <v>0</v>
      </c>
      <c r="I142" s="153"/>
      <c r="J142" s="153"/>
      <c r="K142" s="153"/>
      <c r="L142" s="153"/>
      <c r="M142" s="153"/>
      <c r="N142" s="153"/>
      <c r="O142" s="153"/>
      <c r="P142" s="153" t="s">
        <v>118</v>
      </c>
      <c r="Q142" s="153">
        <v>0</v>
      </c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</row>
    <row r="143" spans="1:45" outlineLevel="1" x14ac:dyDescent="0.2">
      <c r="A143" s="154">
        <v>40</v>
      </c>
      <c r="B143" s="158" t="s">
        <v>266</v>
      </c>
      <c r="C143" s="190" t="s">
        <v>267</v>
      </c>
      <c r="D143" s="160" t="s">
        <v>121</v>
      </c>
      <c r="E143" s="166">
        <v>105.24581000000001</v>
      </c>
      <c r="F143" s="172"/>
      <c r="G143" s="173">
        <f>ROUND(E143*F143,2)</f>
        <v>0</v>
      </c>
      <c r="H143" s="173" t="s">
        <v>515</v>
      </c>
      <c r="I143" s="153"/>
      <c r="J143" s="153"/>
      <c r="K143" s="153"/>
      <c r="L143" s="153"/>
      <c r="M143" s="153"/>
      <c r="N143" s="153"/>
      <c r="O143" s="153"/>
      <c r="P143" s="153" t="s">
        <v>122</v>
      </c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</row>
    <row r="144" spans="1:45" outlineLevel="1" x14ac:dyDescent="0.2">
      <c r="A144" s="154"/>
      <c r="B144" s="158"/>
      <c r="C144" s="191" t="s">
        <v>253</v>
      </c>
      <c r="D144" s="161"/>
      <c r="E144" s="167">
        <v>105.24581000000001</v>
      </c>
      <c r="F144" s="173"/>
      <c r="G144" s="173"/>
      <c r="H144" s="173">
        <f t="shared" si="2"/>
        <v>0</v>
      </c>
      <c r="I144" s="153"/>
      <c r="J144" s="153"/>
      <c r="K144" s="153"/>
      <c r="L144" s="153"/>
      <c r="M144" s="153"/>
      <c r="N144" s="153"/>
      <c r="O144" s="153"/>
      <c r="P144" s="153" t="s">
        <v>118</v>
      </c>
      <c r="Q144" s="153">
        <v>0</v>
      </c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</row>
    <row r="145" spans="1:45" outlineLevel="1" x14ac:dyDescent="0.2">
      <c r="A145" s="154">
        <v>41</v>
      </c>
      <c r="B145" s="158" t="s">
        <v>268</v>
      </c>
      <c r="C145" s="190" t="s">
        <v>269</v>
      </c>
      <c r="D145" s="160" t="s">
        <v>121</v>
      </c>
      <c r="E145" s="166">
        <v>141.87</v>
      </c>
      <c r="F145" s="172"/>
      <c r="G145" s="173">
        <f>ROUND(E145*F145,2)</f>
        <v>0</v>
      </c>
      <c r="H145" s="173" t="str">
        <f t="shared" si="2"/>
        <v xml:space="preserve">RTS 2019/I </v>
      </c>
      <c r="I145" s="153"/>
      <c r="J145" s="153"/>
      <c r="K145" s="153"/>
      <c r="L145" s="153"/>
      <c r="M145" s="153"/>
      <c r="N145" s="153"/>
      <c r="O145" s="153"/>
      <c r="P145" s="153" t="s">
        <v>235</v>
      </c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</row>
    <row r="146" spans="1:45" ht="22.5" outlineLevel="1" x14ac:dyDescent="0.2">
      <c r="A146" s="154"/>
      <c r="B146" s="158"/>
      <c r="C146" s="191" t="s">
        <v>527</v>
      </c>
      <c r="D146" s="161"/>
      <c r="E146" s="167">
        <v>141.87</v>
      </c>
      <c r="F146" s="173"/>
      <c r="G146" s="173"/>
      <c r="H146" s="173">
        <f t="shared" si="2"/>
        <v>0</v>
      </c>
      <c r="I146" s="153"/>
      <c r="J146" s="153"/>
      <c r="K146" s="153"/>
      <c r="L146" s="153"/>
      <c r="M146" s="153"/>
      <c r="N146" s="153"/>
      <c r="O146" s="153"/>
      <c r="P146" s="153" t="s">
        <v>118</v>
      </c>
      <c r="Q146" s="153">
        <v>0</v>
      </c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</row>
    <row r="147" spans="1:45" outlineLevel="1" x14ac:dyDescent="0.2">
      <c r="A147" s="154">
        <v>42</v>
      </c>
      <c r="B147" s="158" t="s">
        <v>270</v>
      </c>
      <c r="C147" s="190" t="s">
        <v>271</v>
      </c>
      <c r="D147" s="160" t="s">
        <v>121</v>
      </c>
      <c r="E147" s="166">
        <v>141.87</v>
      </c>
      <c r="F147" s="172"/>
      <c r="G147" s="173">
        <f>ROUND(E147*F147,2)</f>
        <v>0</v>
      </c>
      <c r="H147" s="173" t="str">
        <f t="shared" si="2"/>
        <v xml:space="preserve">RTS 2019/I </v>
      </c>
      <c r="I147" s="153"/>
      <c r="J147" s="153"/>
      <c r="K147" s="153"/>
      <c r="L147" s="153"/>
      <c r="M147" s="153"/>
      <c r="N147" s="153"/>
      <c r="O147" s="153"/>
      <c r="P147" s="153" t="s">
        <v>235</v>
      </c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</row>
    <row r="148" spans="1:45" ht="22.5" outlineLevel="1" x14ac:dyDescent="0.2">
      <c r="A148" s="154"/>
      <c r="B148" s="158"/>
      <c r="C148" s="191" t="s">
        <v>527</v>
      </c>
      <c r="D148" s="161"/>
      <c r="E148" s="167">
        <f>33.12+108.75</f>
        <v>141.87</v>
      </c>
      <c r="F148" s="173"/>
      <c r="G148" s="173"/>
      <c r="H148" s="173">
        <f t="shared" si="2"/>
        <v>0</v>
      </c>
      <c r="I148" s="153"/>
      <c r="J148" s="153"/>
      <c r="K148" s="153"/>
      <c r="L148" s="153"/>
      <c r="M148" s="153"/>
      <c r="N148" s="153"/>
      <c r="O148" s="153"/>
      <c r="P148" s="153" t="s">
        <v>118</v>
      </c>
      <c r="Q148" s="153">
        <v>0</v>
      </c>
      <c r="R148" s="153"/>
      <c r="S148" s="153"/>
      <c r="T148" s="153"/>
      <c r="U148" s="153"/>
      <c r="V148" s="15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</row>
    <row r="149" spans="1:45" outlineLevel="1" x14ac:dyDescent="0.2">
      <c r="A149" s="154">
        <v>43</v>
      </c>
      <c r="B149" s="158" t="s">
        <v>272</v>
      </c>
      <c r="C149" s="190" t="s">
        <v>273</v>
      </c>
      <c r="D149" s="160" t="s">
        <v>115</v>
      </c>
      <c r="E149" s="166">
        <v>0.97</v>
      </c>
      <c r="F149" s="172"/>
      <c r="G149" s="173">
        <f>ROUND(E149*F149,2)</f>
        <v>0</v>
      </c>
      <c r="H149" s="173" t="str">
        <f t="shared" si="2"/>
        <v xml:space="preserve">RTS 2019/I </v>
      </c>
      <c r="I149" s="153"/>
      <c r="J149" s="153"/>
      <c r="K149" s="153"/>
      <c r="L149" s="153"/>
      <c r="M149" s="153"/>
      <c r="N149" s="153"/>
      <c r="O149" s="153"/>
      <c r="P149" s="153" t="s">
        <v>122</v>
      </c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</row>
    <row r="150" spans="1:45" x14ac:dyDescent="0.2">
      <c r="A150" s="155" t="s">
        <v>111</v>
      </c>
      <c r="B150" s="159" t="s">
        <v>72</v>
      </c>
      <c r="C150" s="192" t="s">
        <v>73</v>
      </c>
      <c r="D150" s="162"/>
      <c r="E150" s="168"/>
      <c r="F150" s="174"/>
      <c r="G150" s="174">
        <f>SUMIF(P151:P173,"&lt;&gt;NOR",G151:G173)</f>
        <v>0</v>
      </c>
      <c r="H150" s="174"/>
      <c r="P150" t="s">
        <v>112</v>
      </c>
    </row>
    <row r="151" spans="1:45" outlineLevel="1" x14ac:dyDescent="0.2">
      <c r="A151" s="154">
        <v>44</v>
      </c>
      <c r="B151" s="158" t="s">
        <v>274</v>
      </c>
      <c r="C151" s="190" t="s">
        <v>275</v>
      </c>
      <c r="D151" s="160" t="s">
        <v>166</v>
      </c>
      <c r="E151" s="166">
        <v>77.98</v>
      </c>
      <c r="F151" s="172"/>
      <c r="G151" s="173">
        <f>ROUND(E151*F151,2)</f>
        <v>0</v>
      </c>
      <c r="H151" s="173" t="str">
        <f t="shared" si="2"/>
        <v xml:space="preserve">RTS 2019/I </v>
      </c>
      <c r="I151" s="153"/>
      <c r="J151" s="153"/>
      <c r="K151" s="153"/>
      <c r="L151" s="153"/>
      <c r="M151" s="153"/>
      <c r="N151" s="153"/>
      <c r="O151" s="153"/>
      <c r="P151" s="153" t="s">
        <v>122</v>
      </c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</row>
    <row r="152" spans="1:45" outlineLevel="1" x14ac:dyDescent="0.2">
      <c r="A152" s="154"/>
      <c r="B152" s="158"/>
      <c r="C152" s="191" t="s">
        <v>276</v>
      </c>
      <c r="D152" s="161"/>
      <c r="E152" s="167">
        <v>38.5</v>
      </c>
      <c r="F152" s="173"/>
      <c r="G152" s="173"/>
      <c r="H152" s="173">
        <f t="shared" si="2"/>
        <v>0</v>
      </c>
      <c r="I152" s="153"/>
      <c r="J152" s="153"/>
      <c r="K152" s="153"/>
      <c r="L152" s="153"/>
      <c r="M152" s="153"/>
      <c r="N152" s="153"/>
      <c r="O152" s="153"/>
      <c r="P152" s="153" t="s">
        <v>118</v>
      </c>
      <c r="Q152" s="153">
        <v>0</v>
      </c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</row>
    <row r="153" spans="1:45" ht="22.5" outlineLevel="1" x14ac:dyDescent="0.2">
      <c r="A153" s="154"/>
      <c r="B153" s="158"/>
      <c r="C153" s="191" t="s">
        <v>523</v>
      </c>
      <c r="D153" s="161"/>
      <c r="E153" s="167">
        <v>39.479999999999997</v>
      </c>
      <c r="F153" s="173"/>
      <c r="G153" s="173"/>
      <c r="H153" s="173">
        <f t="shared" si="2"/>
        <v>0</v>
      </c>
      <c r="I153" s="153"/>
      <c r="J153" s="153"/>
      <c r="K153" s="153"/>
      <c r="L153" s="153"/>
      <c r="M153" s="153"/>
      <c r="N153" s="153"/>
      <c r="O153" s="153"/>
      <c r="P153" s="153" t="s">
        <v>118</v>
      </c>
      <c r="Q153" s="153">
        <v>0</v>
      </c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</row>
    <row r="154" spans="1:45" outlineLevel="1" x14ac:dyDescent="0.2">
      <c r="A154" s="154">
        <v>45</v>
      </c>
      <c r="B154" s="158" t="s">
        <v>277</v>
      </c>
      <c r="C154" s="190" t="s">
        <v>278</v>
      </c>
      <c r="D154" s="160" t="s">
        <v>146</v>
      </c>
      <c r="E154" s="166">
        <v>1.2290000000000001</v>
      </c>
      <c r="F154" s="172"/>
      <c r="G154" s="173">
        <f>ROUND(E154*F154,2)</f>
        <v>0</v>
      </c>
      <c r="H154" s="173" t="str">
        <f t="shared" si="2"/>
        <v xml:space="preserve">RTS 2019/I </v>
      </c>
      <c r="I154" s="153"/>
      <c r="J154" s="153"/>
      <c r="K154" s="153"/>
      <c r="L154" s="153"/>
      <c r="M154" s="153"/>
      <c r="N154" s="153"/>
      <c r="O154" s="153"/>
      <c r="P154" s="153" t="s">
        <v>235</v>
      </c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</row>
    <row r="155" spans="1:45" outlineLevel="1" x14ac:dyDescent="0.2">
      <c r="A155" s="154"/>
      <c r="B155" s="158"/>
      <c r="C155" s="191" t="s">
        <v>279</v>
      </c>
      <c r="D155" s="161"/>
      <c r="E155" s="167">
        <v>0.53900000000000003</v>
      </c>
      <c r="F155" s="173"/>
      <c r="G155" s="173"/>
      <c r="H155" s="173">
        <f t="shared" si="2"/>
        <v>0</v>
      </c>
      <c r="I155" s="153"/>
      <c r="J155" s="153"/>
      <c r="K155" s="153"/>
      <c r="L155" s="153"/>
      <c r="M155" s="153"/>
      <c r="N155" s="153"/>
      <c r="O155" s="153"/>
      <c r="P155" s="153" t="s">
        <v>118</v>
      </c>
      <c r="Q155" s="153">
        <v>0</v>
      </c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</row>
    <row r="156" spans="1:45" ht="22.5" outlineLevel="1" x14ac:dyDescent="0.2">
      <c r="A156" s="154"/>
      <c r="B156" s="158"/>
      <c r="C156" s="191" t="s">
        <v>524</v>
      </c>
      <c r="D156" s="161"/>
      <c r="E156" s="167">
        <v>0.63</v>
      </c>
      <c r="F156" s="173"/>
      <c r="G156" s="173"/>
      <c r="H156" s="173">
        <f t="shared" si="2"/>
        <v>0</v>
      </c>
      <c r="I156" s="153"/>
      <c r="J156" s="153"/>
      <c r="K156" s="153"/>
      <c r="L156" s="153"/>
      <c r="M156" s="153"/>
      <c r="N156" s="153"/>
      <c r="O156" s="153"/>
      <c r="P156" s="153" t="s">
        <v>118</v>
      </c>
      <c r="Q156" s="153">
        <v>0</v>
      </c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</row>
    <row r="157" spans="1:45" outlineLevel="1" x14ac:dyDescent="0.2">
      <c r="A157" s="154"/>
      <c r="B157" s="158"/>
      <c r="C157" s="193" t="s">
        <v>280</v>
      </c>
      <c r="D157" s="163"/>
      <c r="E157" s="169">
        <v>5.7782E-2</v>
      </c>
      <c r="F157" s="173"/>
      <c r="G157" s="173"/>
      <c r="H157" s="173">
        <f t="shared" si="2"/>
        <v>0</v>
      </c>
      <c r="I157" s="153"/>
      <c r="J157" s="153"/>
      <c r="K157" s="153"/>
      <c r="L157" s="153"/>
      <c r="M157" s="153"/>
      <c r="N157" s="153"/>
      <c r="O157" s="153"/>
      <c r="P157" s="153" t="s">
        <v>118</v>
      </c>
      <c r="Q157" s="153">
        <v>4</v>
      </c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</row>
    <row r="158" spans="1:45" outlineLevel="1" x14ac:dyDescent="0.2">
      <c r="A158" s="154">
        <v>46</v>
      </c>
      <c r="B158" s="158" t="s">
        <v>281</v>
      </c>
      <c r="C158" s="190" t="s">
        <v>282</v>
      </c>
      <c r="D158" s="160" t="s">
        <v>146</v>
      </c>
      <c r="E158" s="166">
        <v>1.2290000000000001</v>
      </c>
      <c r="F158" s="172"/>
      <c r="G158" s="173">
        <f>ROUND(E158*F158,2)</f>
        <v>0</v>
      </c>
      <c r="H158" s="173" t="str">
        <f t="shared" si="2"/>
        <v xml:space="preserve">RTS 2019/I </v>
      </c>
      <c r="I158" s="153"/>
      <c r="J158" s="153"/>
      <c r="K158" s="153"/>
      <c r="L158" s="153"/>
      <c r="M158" s="153"/>
      <c r="N158" s="153"/>
      <c r="O158" s="153"/>
      <c r="P158" s="153" t="s">
        <v>122</v>
      </c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</row>
    <row r="159" spans="1:45" outlineLevel="1" x14ac:dyDescent="0.2">
      <c r="A159" s="154">
        <v>47</v>
      </c>
      <c r="B159" s="158" t="s">
        <v>283</v>
      </c>
      <c r="C159" s="190" t="s">
        <v>284</v>
      </c>
      <c r="D159" s="160" t="s">
        <v>121</v>
      </c>
      <c r="E159" s="166">
        <v>40.424999999999997</v>
      </c>
      <c r="F159" s="172"/>
      <c r="G159" s="173">
        <f>ROUND(E159*F159,2)</f>
        <v>0</v>
      </c>
      <c r="H159" s="173" t="str">
        <f t="shared" si="2"/>
        <v xml:space="preserve">RTS 2019/I </v>
      </c>
      <c r="I159" s="153"/>
      <c r="J159" s="153"/>
      <c r="K159" s="153"/>
      <c r="L159" s="153"/>
      <c r="M159" s="153"/>
      <c r="N159" s="153"/>
      <c r="O159" s="153"/>
      <c r="P159" s="153" t="s">
        <v>122</v>
      </c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</row>
    <row r="160" spans="1:45" outlineLevel="1" x14ac:dyDescent="0.2">
      <c r="A160" s="154"/>
      <c r="B160" s="158"/>
      <c r="C160" s="191" t="s">
        <v>285</v>
      </c>
      <c r="D160" s="161"/>
      <c r="E160" s="167">
        <v>18.48</v>
      </c>
      <c r="F160" s="173"/>
      <c r="G160" s="173"/>
      <c r="H160" s="173">
        <f t="shared" si="2"/>
        <v>0</v>
      </c>
      <c r="I160" s="153"/>
      <c r="J160" s="153"/>
      <c r="K160" s="153"/>
      <c r="L160" s="153"/>
      <c r="M160" s="153"/>
      <c r="N160" s="153"/>
      <c r="O160" s="153"/>
      <c r="P160" s="153" t="s">
        <v>118</v>
      </c>
      <c r="Q160" s="153">
        <v>0</v>
      </c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</row>
    <row r="161" spans="1:45" ht="22.5" outlineLevel="1" x14ac:dyDescent="0.2">
      <c r="A161" s="154"/>
      <c r="B161" s="158"/>
      <c r="C161" s="191" t="s">
        <v>286</v>
      </c>
      <c r="D161" s="161"/>
      <c r="E161" s="167">
        <v>20.02</v>
      </c>
      <c r="F161" s="173"/>
      <c r="G161" s="173"/>
      <c r="H161" s="173">
        <f t="shared" si="2"/>
        <v>0</v>
      </c>
      <c r="I161" s="153"/>
      <c r="J161" s="153"/>
      <c r="K161" s="153"/>
      <c r="L161" s="153"/>
      <c r="M161" s="153"/>
      <c r="N161" s="153"/>
      <c r="O161" s="153"/>
      <c r="P161" s="153" t="s">
        <v>118</v>
      </c>
      <c r="Q161" s="153">
        <v>0</v>
      </c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</row>
    <row r="162" spans="1:45" outlineLevel="1" x14ac:dyDescent="0.2">
      <c r="A162" s="154"/>
      <c r="B162" s="158"/>
      <c r="C162" s="193" t="s">
        <v>280</v>
      </c>
      <c r="D162" s="163"/>
      <c r="E162" s="169">
        <v>1.925</v>
      </c>
      <c r="F162" s="173"/>
      <c r="G162" s="173"/>
      <c r="H162" s="173">
        <f t="shared" si="2"/>
        <v>0</v>
      </c>
      <c r="I162" s="153"/>
      <c r="J162" s="153"/>
      <c r="K162" s="153"/>
      <c r="L162" s="153"/>
      <c r="M162" s="153"/>
      <c r="N162" s="153"/>
      <c r="O162" s="153"/>
      <c r="P162" s="153" t="s">
        <v>118</v>
      </c>
      <c r="Q162" s="153">
        <v>4</v>
      </c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</row>
    <row r="163" spans="1:45" outlineLevel="1" x14ac:dyDescent="0.2">
      <c r="A163" s="154">
        <v>48</v>
      </c>
      <c r="B163" s="158" t="s">
        <v>287</v>
      </c>
      <c r="C163" s="190" t="s">
        <v>288</v>
      </c>
      <c r="D163" s="160" t="s">
        <v>166</v>
      </c>
      <c r="E163" s="166">
        <v>4.2827917017982422</v>
      </c>
      <c r="F163" s="172"/>
      <c r="G163" s="173">
        <f>ROUND(E163*F163,2)</f>
        <v>0</v>
      </c>
      <c r="H163" s="173" t="str">
        <f t="shared" si="2"/>
        <v xml:space="preserve">RTS 2019/I </v>
      </c>
      <c r="I163" s="153"/>
      <c r="J163" s="153"/>
      <c r="K163" s="153"/>
      <c r="L163" s="153"/>
      <c r="M163" s="153"/>
      <c r="N163" s="153"/>
      <c r="O163" s="153"/>
      <c r="P163" s="153" t="s">
        <v>122</v>
      </c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</row>
    <row r="164" spans="1:45" ht="22.5" outlineLevel="1" x14ac:dyDescent="0.2">
      <c r="A164" s="154"/>
      <c r="B164" s="158"/>
      <c r="C164" s="191" t="s">
        <v>289</v>
      </c>
      <c r="D164" s="161"/>
      <c r="E164" s="167">
        <v>4.2827917017982404</v>
      </c>
      <c r="F164" s="173"/>
      <c r="G164" s="173"/>
      <c r="H164" s="173">
        <f t="shared" si="2"/>
        <v>0</v>
      </c>
      <c r="I164" s="153"/>
      <c r="J164" s="153"/>
      <c r="K164" s="153"/>
      <c r="L164" s="153"/>
      <c r="M164" s="153"/>
      <c r="N164" s="153"/>
      <c r="O164" s="153"/>
      <c r="P164" s="153" t="s">
        <v>118</v>
      </c>
      <c r="Q164" s="153">
        <v>0</v>
      </c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</row>
    <row r="165" spans="1:45" ht="22.5" outlineLevel="1" x14ac:dyDescent="0.2">
      <c r="A165" s="154">
        <v>49</v>
      </c>
      <c r="B165" s="158" t="s">
        <v>290</v>
      </c>
      <c r="C165" s="190" t="s">
        <v>291</v>
      </c>
      <c r="D165" s="160" t="s">
        <v>121</v>
      </c>
      <c r="E165" s="166">
        <v>153.79726539440099</v>
      </c>
      <c r="F165" s="172"/>
      <c r="G165" s="173">
        <f>ROUND(E165*F165,2)</f>
        <v>0</v>
      </c>
      <c r="H165" s="173" t="str">
        <f t="shared" si="2"/>
        <v xml:space="preserve">RTS 2019/I </v>
      </c>
      <c r="I165" s="153"/>
      <c r="J165" s="153"/>
      <c r="K165" s="153"/>
      <c r="L165" s="153"/>
      <c r="M165" s="153"/>
      <c r="N165" s="153"/>
      <c r="O165" s="153"/>
      <c r="P165" s="153" t="s">
        <v>122</v>
      </c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</row>
    <row r="166" spans="1:45" outlineLevel="1" x14ac:dyDescent="0.2">
      <c r="A166" s="154"/>
      <c r="B166" s="158"/>
      <c r="C166" s="191" t="s">
        <v>249</v>
      </c>
      <c r="D166" s="161"/>
      <c r="E166" s="167"/>
      <c r="F166" s="173"/>
      <c r="G166" s="173"/>
      <c r="H166" s="173">
        <f t="shared" si="2"/>
        <v>0</v>
      </c>
      <c r="I166" s="153"/>
      <c r="J166" s="153"/>
      <c r="K166" s="153"/>
      <c r="L166" s="153"/>
      <c r="M166" s="153"/>
      <c r="N166" s="153"/>
      <c r="O166" s="153"/>
      <c r="P166" s="153" t="s">
        <v>118</v>
      </c>
      <c r="Q166" s="153">
        <v>0</v>
      </c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</row>
    <row r="167" spans="1:45" outlineLevel="1" x14ac:dyDescent="0.2">
      <c r="A167" s="154"/>
      <c r="B167" s="158"/>
      <c r="C167" s="191" t="s">
        <v>292</v>
      </c>
      <c r="D167" s="161"/>
      <c r="E167" s="167">
        <v>120.671751831007</v>
      </c>
      <c r="F167" s="173"/>
      <c r="G167" s="173"/>
      <c r="H167" s="173">
        <f t="shared" si="2"/>
        <v>0</v>
      </c>
      <c r="I167" s="153"/>
      <c r="J167" s="153"/>
      <c r="K167" s="153"/>
      <c r="L167" s="153"/>
      <c r="M167" s="153"/>
      <c r="N167" s="153"/>
      <c r="O167" s="153"/>
      <c r="P167" s="153" t="s">
        <v>118</v>
      </c>
      <c r="Q167" s="153">
        <v>0</v>
      </c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</row>
    <row r="168" spans="1:45" outlineLevel="1" x14ac:dyDescent="0.2">
      <c r="A168" s="154"/>
      <c r="B168" s="158"/>
      <c r="C168" s="191" t="s">
        <v>250</v>
      </c>
      <c r="D168" s="161"/>
      <c r="E168" s="167">
        <v>33.125513563394001</v>
      </c>
      <c r="F168" s="173"/>
      <c r="G168" s="173"/>
      <c r="H168" s="173">
        <f t="shared" si="2"/>
        <v>0</v>
      </c>
      <c r="I168" s="153"/>
      <c r="J168" s="153"/>
      <c r="K168" s="153"/>
      <c r="L168" s="153"/>
      <c r="M168" s="153"/>
      <c r="N168" s="153"/>
      <c r="O168" s="153"/>
      <c r="P168" s="153" t="s">
        <v>118</v>
      </c>
      <c r="Q168" s="153">
        <v>0</v>
      </c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</row>
    <row r="169" spans="1:45" ht="22.5" outlineLevel="1" x14ac:dyDescent="0.2">
      <c r="A169" s="154">
        <v>50</v>
      </c>
      <c r="B169" s="158" t="s">
        <v>293</v>
      </c>
      <c r="C169" s="190" t="s">
        <v>294</v>
      </c>
      <c r="D169" s="160" t="s">
        <v>121</v>
      </c>
      <c r="E169" s="166">
        <v>153.79726539440099</v>
      </c>
      <c r="F169" s="172"/>
      <c r="G169" s="173">
        <f>ROUND(E169*F169,2)</f>
        <v>0</v>
      </c>
      <c r="H169" s="173" t="str">
        <f t="shared" si="2"/>
        <v xml:space="preserve">RTS 2019/I </v>
      </c>
      <c r="I169" s="153"/>
      <c r="J169" s="153"/>
      <c r="K169" s="153"/>
      <c r="L169" s="153"/>
      <c r="M169" s="153"/>
      <c r="N169" s="153"/>
      <c r="O169" s="153"/>
      <c r="P169" s="153" t="s">
        <v>122</v>
      </c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</row>
    <row r="170" spans="1:45" outlineLevel="1" x14ac:dyDescent="0.2">
      <c r="A170" s="154"/>
      <c r="B170" s="158"/>
      <c r="C170" s="191" t="s">
        <v>249</v>
      </c>
      <c r="D170" s="161"/>
      <c r="E170" s="167"/>
      <c r="F170" s="173"/>
      <c r="G170" s="173"/>
      <c r="H170" s="173">
        <f t="shared" si="2"/>
        <v>0</v>
      </c>
      <c r="I170" s="153"/>
      <c r="J170" s="153"/>
      <c r="K170" s="153"/>
      <c r="L170" s="153"/>
      <c r="M170" s="153"/>
      <c r="N170" s="153"/>
      <c r="O170" s="153"/>
      <c r="P170" s="153" t="s">
        <v>118</v>
      </c>
      <c r="Q170" s="153">
        <v>0</v>
      </c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</row>
    <row r="171" spans="1:45" outlineLevel="1" x14ac:dyDescent="0.2">
      <c r="A171" s="154"/>
      <c r="B171" s="158"/>
      <c r="C171" s="191" t="s">
        <v>292</v>
      </c>
      <c r="D171" s="161"/>
      <c r="E171" s="167">
        <v>120.671751831007</v>
      </c>
      <c r="F171" s="173"/>
      <c r="G171" s="173"/>
      <c r="H171" s="173">
        <f t="shared" si="2"/>
        <v>0</v>
      </c>
      <c r="I171" s="153"/>
      <c r="J171" s="153"/>
      <c r="K171" s="153"/>
      <c r="L171" s="153"/>
      <c r="M171" s="153"/>
      <c r="N171" s="153"/>
      <c r="O171" s="153"/>
      <c r="P171" s="153" t="s">
        <v>118</v>
      </c>
      <c r="Q171" s="153">
        <v>0</v>
      </c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</row>
    <row r="172" spans="1:45" outlineLevel="1" x14ac:dyDescent="0.2">
      <c r="A172" s="154"/>
      <c r="B172" s="158"/>
      <c r="C172" s="191" t="s">
        <v>250</v>
      </c>
      <c r="D172" s="161"/>
      <c r="E172" s="167">
        <v>33.125513563394001</v>
      </c>
      <c r="F172" s="173"/>
      <c r="G172" s="173"/>
      <c r="H172" s="173">
        <f t="shared" si="2"/>
        <v>0</v>
      </c>
      <c r="I172" s="153"/>
      <c r="J172" s="153"/>
      <c r="K172" s="153"/>
      <c r="L172" s="153"/>
      <c r="M172" s="153"/>
      <c r="N172" s="153"/>
      <c r="O172" s="153"/>
      <c r="P172" s="153" t="s">
        <v>118</v>
      </c>
      <c r="Q172" s="153">
        <v>0</v>
      </c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</row>
    <row r="173" spans="1:45" ht="22.5" outlineLevel="1" x14ac:dyDescent="0.2">
      <c r="A173" s="154">
        <v>51</v>
      </c>
      <c r="B173" s="158" t="s">
        <v>295</v>
      </c>
      <c r="C173" s="190" t="s">
        <v>296</v>
      </c>
      <c r="D173" s="160" t="s">
        <v>115</v>
      </c>
      <c r="E173" s="166">
        <v>1.61</v>
      </c>
      <c r="F173" s="172"/>
      <c r="G173" s="173">
        <f>ROUND(E173*F173,2)</f>
        <v>0</v>
      </c>
      <c r="H173" s="173" t="str">
        <f t="shared" si="2"/>
        <v xml:space="preserve">RTS 2019/I </v>
      </c>
      <c r="I173" s="153"/>
      <c r="J173" s="153"/>
      <c r="K173" s="153"/>
      <c r="L173" s="153"/>
      <c r="M173" s="153"/>
      <c r="N173" s="153"/>
      <c r="O173" s="153"/>
      <c r="P173" s="153" t="s">
        <v>122</v>
      </c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</row>
    <row r="174" spans="1:45" x14ac:dyDescent="0.2">
      <c r="A174" s="155" t="s">
        <v>111</v>
      </c>
      <c r="B174" s="159" t="s">
        <v>74</v>
      </c>
      <c r="C174" s="192" t="s">
        <v>75</v>
      </c>
      <c r="D174" s="162"/>
      <c r="E174" s="168"/>
      <c r="F174" s="174"/>
      <c r="G174" s="174">
        <f>SUMIF(P175:P176,"&lt;&gt;NOR",G175:G176)</f>
        <v>0</v>
      </c>
      <c r="H174" s="174"/>
      <c r="P174" t="s">
        <v>112</v>
      </c>
    </row>
    <row r="175" spans="1:45" ht="33.75" outlineLevel="1" x14ac:dyDescent="0.2">
      <c r="A175" s="154">
        <v>52</v>
      </c>
      <c r="B175" s="158" t="s">
        <v>297</v>
      </c>
      <c r="C175" s="190" t="s">
        <v>298</v>
      </c>
      <c r="D175" s="160" t="s">
        <v>121</v>
      </c>
      <c r="E175" s="166">
        <v>111.22799999999999</v>
      </c>
      <c r="F175" s="172"/>
      <c r="G175" s="173">
        <f>ROUND(E175*F175,2)</f>
        <v>0</v>
      </c>
      <c r="H175" s="173" t="s">
        <v>515</v>
      </c>
      <c r="I175" s="153"/>
      <c r="J175" s="153"/>
      <c r="K175" s="153"/>
      <c r="L175" s="153"/>
      <c r="M175" s="153"/>
      <c r="N175" s="153"/>
      <c r="O175" s="153"/>
      <c r="P175" s="153" t="s">
        <v>122</v>
      </c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</row>
    <row r="176" spans="1:45" outlineLevel="1" x14ac:dyDescent="0.2">
      <c r="A176" s="154"/>
      <c r="B176" s="158"/>
      <c r="C176" s="191" t="s">
        <v>299</v>
      </c>
      <c r="D176" s="161"/>
      <c r="E176" s="167">
        <v>111.22799999999999</v>
      </c>
      <c r="F176" s="173"/>
      <c r="G176" s="173"/>
      <c r="H176" s="173">
        <f t="shared" si="2"/>
        <v>0</v>
      </c>
      <c r="I176" s="153"/>
      <c r="J176" s="153"/>
      <c r="K176" s="153"/>
      <c r="L176" s="153"/>
      <c r="M176" s="153"/>
      <c r="N176" s="153"/>
      <c r="O176" s="153"/>
      <c r="P176" s="153" t="s">
        <v>118</v>
      </c>
      <c r="Q176" s="153">
        <v>0</v>
      </c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</row>
    <row r="177" spans="1:45" x14ac:dyDescent="0.2">
      <c r="A177" s="155" t="s">
        <v>111</v>
      </c>
      <c r="B177" s="159" t="s">
        <v>76</v>
      </c>
      <c r="C177" s="192" t="s">
        <v>77</v>
      </c>
      <c r="D177" s="162"/>
      <c r="E177" s="168"/>
      <c r="F177" s="174"/>
      <c r="G177" s="174">
        <f>SUMIF(P178:P215,"&lt;&gt;NOR",G178:G215)</f>
        <v>0</v>
      </c>
      <c r="H177" s="174"/>
      <c r="P177" t="s">
        <v>112</v>
      </c>
    </row>
    <row r="178" spans="1:45" ht="22.5" outlineLevel="1" x14ac:dyDescent="0.2">
      <c r="A178" s="154">
        <v>53</v>
      </c>
      <c r="B178" s="158" t="s">
        <v>300</v>
      </c>
      <c r="C178" s="190" t="s">
        <v>301</v>
      </c>
      <c r="D178" s="160" t="s">
        <v>166</v>
      </c>
      <c r="E178" s="166">
        <v>5.298</v>
      </c>
      <c r="F178" s="172"/>
      <c r="G178" s="173">
        <f>ROUND(E178*F178,2)</f>
        <v>0</v>
      </c>
      <c r="H178" s="173" t="str">
        <f t="shared" si="2"/>
        <v xml:space="preserve">RTS 2019/I </v>
      </c>
      <c r="I178" s="153"/>
      <c r="J178" s="153"/>
      <c r="K178" s="153"/>
      <c r="L178" s="153"/>
      <c r="M178" s="153"/>
      <c r="N178" s="153"/>
      <c r="O178" s="153"/>
      <c r="P178" s="153" t="s">
        <v>122</v>
      </c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</row>
    <row r="179" spans="1:45" outlineLevel="1" x14ac:dyDescent="0.2">
      <c r="A179" s="154"/>
      <c r="B179" s="158"/>
      <c r="C179" s="191" t="s">
        <v>302</v>
      </c>
      <c r="D179" s="161"/>
      <c r="E179" s="167">
        <v>5.298</v>
      </c>
      <c r="F179" s="173"/>
      <c r="G179" s="173"/>
      <c r="H179" s="173">
        <f t="shared" si="2"/>
        <v>0</v>
      </c>
      <c r="I179" s="153"/>
      <c r="J179" s="153"/>
      <c r="K179" s="153"/>
      <c r="L179" s="153"/>
      <c r="M179" s="153"/>
      <c r="N179" s="153"/>
      <c r="O179" s="153"/>
      <c r="P179" s="153" t="s">
        <v>118</v>
      </c>
      <c r="Q179" s="153">
        <v>0</v>
      </c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</row>
    <row r="180" spans="1:45" outlineLevel="1" x14ac:dyDescent="0.2">
      <c r="A180" s="154">
        <v>54</v>
      </c>
      <c r="B180" s="158" t="s">
        <v>303</v>
      </c>
      <c r="C180" s="190" t="s">
        <v>304</v>
      </c>
      <c r="D180" s="160" t="s">
        <v>166</v>
      </c>
      <c r="E180" s="166">
        <v>20.69</v>
      </c>
      <c r="F180" s="172"/>
      <c r="G180" s="173">
        <f>ROUND(E180*F180,2)</f>
        <v>0</v>
      </c>
      <c r="H180" s="173" t="str">
        <f t="shared" si="2"/>
        <v xml:space="preserve">RTS 2019/I </v>
      </c>
      <c r="I180" s="153"/>
      <c r="J180" s="153"/>
      <c r="K180" s="153"/>
      <c r="L180" s="153"/>
      <c r="M180" s="153"/>
      <c r="N180" s="153"/>
      <c r="O180" s="153"/>
      <c r="P180" s="153" t="s">
        <v>122</v>
      </c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</row>
    <row r="181" spans="1:45" outlineLevel="1" x14ac:dyDescent="0.2">
      <c r="A181" s="154"/>
      <c r="B181" s="158"/>
      <c r="C181" s="191" t="s">
        <v>305</v>
      </c>
      <c r="D181" s="161"/>
      <c r="E181" s="167">
        <v>11.69</v>
      </c>
      <c r="F181" s="173"/>
      <c r="G181" s="173"/>
      <c r="H181" s="173">
        <f t="shared" si="2"/>
        <v>0</v>
      </c>
      <c r="I181" s="153"/>
      <c r="J181" s="153"/>
      <c r="K181" s="153"/>
      <c r="L181" s="153"/>
      <c r="M181" s="153"/>
      <c r="N181" s="153"/>
      <c r="O181" s="153"/>
      <c r="P181" s="153" t="s">
        <v>118</v>
      </c>
      <c r="Q181" s="153">
        <v>0</v>
      </c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</row>
    <row r="182" spans="1:45" outlineLevel="1" x14ac:dyDescent="0.2">
      <c r="A182" s="154"/>
      <c r="B182" s="158"/>
      <c r="C182" s="191" t="s">
        <v>306</v>
      </c>
      <c r="D182" s="161"/>
      <c r="E182" s="167">
        <v>9</v>
      </c>
      <c r="F182" s="173"/>
      <c r="G182" s="173"/>
      <c r="H182" s="173">
        <f t="shared" si="2"/>
        <v>0</v>
      </c>
      <c r="I182" s="153"/>
      <c r="J182" s="153"/>
      <c r="K182" s="153"/>
      <c r="L182" s="153"/>
      <c r="M182" s="153"/>
      <c r="N182" s="153"/>
      <c r="O182" s="153"/>
      <c r="P182" s="153" t="s">
        <v>118</v>
      </c>
      <c r="Q182" s="153">
        <v>0</v>
      </c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</row>
    <row r="183" spans="1:45" outlineLevel="1" x14ac:dyDescent="0.2">
      <c r="A183" s="154">
        <v>55</v>
      </c>
      <c r="B183" s="158" t="s">
        <v>307</v>
      </c>
      <c r="C183" s="190" t="s">
        <v>308</v>
      </c>
      <c r="D183" s="160" t="s">
        <v>205</v>
      </c>
      <c r="E183" s="166">
        <v>2</v>
      </c>
      <c r="F183" s="172"/>
      <c r="G183" s="173">
        <f>ROUND(E183*F183,2)</f>
        <v>0</v>
      </c>
      <c r="H183" s="173" t="str">
        <f t="shared" si="2"/>
        <v xml:space="preserve">RTS 2019/I </v>
      </c>
      <c r="I183" s="153"/>
      <c r="J183" s="153"/>
      <c r="K183" s="153"/>
      <c r="L183" s="153"/>
      <c r="M183" s="153"/>
      <c r="N183" s="153"/>
      <c r="O183" s="153"/>
      <c r="P183" s="153" t="s">
        <v>122</v>
      </c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</row>
    <row r="184" spans="1:45" outlineLevel="1" x14ac:dyDescent="0.2">
      <c r="A184" s="154"/>
      <c r="B184" s="158"/>
      <c r="C184" s="191" t="s">
        <v>309</v>
      </c>
      <c r="D184" s="161"/>
      <c r="E184" s="167">
        <v>2</v>
      </c>
      <c r="F184" s="173"/>
      <c r="G184" s="173"/>
      <c r="H184" s="173">
        <f t="shared" si="2"/>
        <v>0</v>
      </c>
      <c r="I184" s="153"/>
      <c r="J184" s="153"/>
      <c r="K184" s="153"/>
      <c r="L184" s="153"/>
      <c r="M184" s="153"/>
      <c r="N184" s="153"/>
      <c r="O184" s="153"/>
      <c r="P184" s="153" t="s">
        <v>118</v>
      </c>
      <c r="Q184" s="153">
        <v>0</v>
      </c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</row>
    <row r="185" spans="1:45" outlineLevel="1" x14ac:dyDescent="0.2">
      <c r="A185" s="154">
        <v>56</v>
      </c>
      <c r="B185" s="158" t="s">
        <v>310</v>
      </c>
      <c r="C185" s="190" t="s">
        <v>311</v>
      </c>
      <c r="D185" s="160" t="s">
        <v>166</v>
      </c>
      <c r="E185" s="166">
        <v>6</v>
      </c>
      <c r="F185" s="172"/>
      <c r="G185" s="173">
        <f>ROUND(E185*F185,2)</f>
        <v>0</v>
      </c>
      <c r="H185" s="173" t="str">
        <f t="shared" si="2"/>
        <v xml:space="preserve">RTS 2019/I </v>
      </c>
      <c r="I185" s="153"/>
      <c r="J185" s="153"/>
      <c r="K185" s="153"/>
      <c r="L185" s="153"/>
      <c r="M185" s="153"/>
      <c r="N185" s="153"/>
      <c r="O185" s="153"/>
      <c r="P185" s="153" t="s">
        <v>122</v>
      </c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</row>
    <row r="186" spans="1:45" outlineLevel="1" x14ac:dyDescent="0.2">
      <c r="A186" s="154"/>
      <c r="B186" s="158"/>
      <c r="C186" s="191" t="s">
        <v>312</v>
      </c>
      <c r="D186" s="161"/>
      <c r="E186" s="167">
        <v>6</v>
      </c>
      <c r="F186" s="173"/>
      <c r="G186" s="173"/>
      <c r="H186" s="173">
        <f t="shared" si="2"/>
        <v>0</v>
      </c>
      <c r="I186" s="153"/>
      <c r="J186" s="153"/>
      <c r="K186" s="153"/>
      <c r="L186" s="153"/>
      <c r="M186" s="153"/>
      <c r="N186" s="153"/>
      <c r="O186" s="153"/>
      <c r="P186" s="153" t="s">
        <v>118</v>
      </c>
      <c r="Q186" s="153">
        <v>0</v>
      </c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</row>
    <row r="187" spans="1:45" outlineLevel="1" x14ac:dyDescent="0.2">
      <c r="A187" s="154">
        <v>57</v>
      </c>
      <c r="B187" s="158" t="s">
        <v>313</v>
      </c>
      <c r="C187" s="190" t="s">
        <v>314</v>
      </c>
      <c r="D187" s="160" t="s">
        <v>166</v>
      </c>
      <c r="E187" s="166">
        <v>24.36</v>
      </c>
      <c r="F187" s="172"/>
      <c r="G187" s="173">
        <f>ROUND(E187*F187,2)</f>
        <v>0</v>
      </c>
      <c r="H187" s="173" t="str">
        <f t="shared" si="2"/>
        <v xml:space="preserve">RTS 2019/I </v>
      </c>
      <c r="I187" s="153"/>
      <c r="J187" s="153"/>
      <c r="K187" s="153"/>
      <c r="L187" s="153"/>
      <c r="M187" s="153"/>
      <c r="N187" s="153"/>
      <c r="O187" s="153"/>
      <c r="P187" s="153" t="s">
        <v>122</v>
      </c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</row>
    <row r="188" spans="1:45" outlineLevel="1" x14ac:dyDescent="0.2">
      <c r="A188" s="154"/>
      <c r="B188" s="158"/>
      <c r="C188" s="191" t="s">
        <v>315</v>
      </c>
      <c r="D188" s="161"/>
      <c r="E188" s="167">
        <v>6.34</v>
      </c>
      <c r="F188" s="173"/>
      <c r="G188" s="173"/>
      <c r="H188" s="173">
        <f t="shared" si="2"/>
        <v>0</v>
      </c>
      <c r="I188" s="153"/>
      <c r="J188" s="153"/>
      <c r="K188" s="153"/>
      <c r="L188" s="153"/>
      <c r="M188" s="153"/>
      <c r="N188" s="153"/>
      <c r="O188" s="153"/>
      <c r="P188" s="153" t="s">
        <v>118</v>
      </c>
      <c r="Q188" s="153">
        <v>0</v>
      </c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</row>
    <row r="189" spans="1:45" outlineLevel="1" x14ac:dyDescent="0.2">
      <c r="A189" s="154"/>
      <c r="B189" s="158"/>
      <c r="C189" s="191" t="s">
        <v>316</v>
      </c>
      <c r="D189" s="161"/>
      <c r="E189" s="167">
        <v>18.02</v>
      </c>
      <c r="F189" s="173"/>
      <c r="G189" s="173"/>
      <c r="H189" s="173">
        <f t="shared" si="2"/>
        <v>0</v>
      </c>
      <c r="I189" s="153"/>
      <c r="J189" s="153"/>
      <c r="K189" s="153"/>
      <c r="L189" s="153"/>
      <c r="M189" s="153"/>
      <c r="N189" s="153"/>
      <c r="O189" s="153"/>
      <c r="P189" s="153" t="s">
        <v>118</v>
      </c>
      <c r="Q189" s="153">
        <v>0</v>
      </c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</row>
    <row r="190" spans="1:45" ht="22.5" outlineLevel="1" x14ac:dyDescent="0.2">
      <c r="A190" s="154">
        <v>58</v>
      </c>
      <c r="B190" s="158" t="s">
        <v>317</v>
      </c>
      <c r="C190" s="190" t="s">
        <v>318</v>
      </c>
      <c r="D190" s="160" t="s">
        <v>121</v>
      </c>
      <c r="E190" s="166">
        <v>153.79726539440099</v>
      </c>
      <c r="F190" s="172"/>
      <c r="G190" s="173">
        <f>ROUND(E190*F190,2)</f>
        <v>0</v>
      </c>
      <c r="H190" s="173" t="str">
        <f t="shared" si="2"/>
        <v xml:space="preserve">RTS 2019/I </v>
      </c>
      <c r="I190" s="153"/>
      <c r="J190" s="153"/>
      <c r="K190" s="153"/>
      <c r="L190" s="153"/>
      <c r="M190" s="153"/>
      <c r="N190" s="153"/>
      <c r="O190" s="153"/>
      <c r="P190" s="153" t="s">
        <v>122</v>
      </c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</row>
    <row r="191" spans="1:45" outlineLevel="1" x14ac:dyDescent="0.2">
      <c r="A191" s="154"/>
      <c r="B191" s="158"/>
      <c r="C191" s="191" t="s">
        <v>249</v>
      </c>
      <c r="D191" s="161"/>
      <c r="E191" s="167"/>
      <c r="F191" s="173"/>
      <c r="G191" s="173"/>
      <c r="H191" s="173">
        <f t="shared" si="2"/>
        <v>0</v>
      </c>
      <c r="I191" s="153"/>
      <c r="J191" s="153"/>
      <c r="K191" s="153"/>
      <c r="L191" s="153"/>
      <c r="M191" s="153"/>
      <c r="N191" s="153"/>
      <c r="O191" s="153"/>
      <c r="P191" s="153" t="s">
        <v>118</v>
      </c>
      <c r="Q191" s="153">
        <v>0</v>
      </c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</row>
    <row r="192" spans="1:45" outlineLevel="1" x14ac:dyDescent="0.2">
      <c r="A192" s="154"/>
      <c r="B192" s="158"/>
      <c r="C192" s="191" t="s">
        <v>292</v>
      </c>
      <c r="D192" s="161"/>
      <c r="E192" s="167">
        <v>120.671751831007</v>
      </c>
      <c r="F192" s="173"/>
      <c r="G192" s="173"/>
      <c r="H192" s="173">
        <f t="shared" si="2"/>
        <v>0</v>
      </c>
      <c r="I192" s="153"/>
      <c r="J192" s="153"/>
      <c r="K192" s="153"/>
      <c r="L192" s="153"/>
      <c r="M192" s="153"/>
      <c r="N192" s="153"/>
      <c r="O192" s="153"/>
      <c r="P192" s="153" t="s">
        <v>118</v>
      </c>
      <c r="Q192" s="153">
        <v>0</v>
      </c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</row>
    <row r="193" spans="1:45" outlineLevel="1" x14ac:dyDescent="0.2">
      <c r="A193" s="154"/>
      <c r="B193" s="158"/>
      <c r="C193" s="191" t="s">
        <v>250</v>
      </c>
      <c r="D193" s="161"/>
      <c r="E193" s="167">
        <v>33.125513563394001</v>
      </c>
      <c r="F193" s="173"/>
      <c r="G193" s="173"/>
      <c r="H193" s="173">
        <f t="shared" si="2"/>
        <v>0</v>
      </c>
      <c r="I193" s="153"/>
      <c r="J193" s="153"/>
      <c r="K193" s="153"/>
      <c r="L193" s="153"/>
      <c r="M193" s="153"/>
      <c r="N193" s="153"/>
      <c r="O193" s="153"/>
      <c r="P193" s="153" t="s">
        <v>118</v>
      </c>
      <c r="Q193" s="153">
        <v>0</v>
      </c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</row>
    <row r="194" spans="1:45" outlineLevel="1" x14ac:dyDescent="0.2">
      <c r="A194" s="154">
        <v>59</v>
      </c>
      <c r="B194" s="158" t="s">
        <v>319</v>
      </c>
      <c r="C194" s="190" t="s">
        <v>320</v>
      </c>
      <c r="D194" s="160" t="s">
        <v>166</v>
      </c>
      <c r="E194" s="166">
        <v>31.07</v>
      </c>
      <c r="F194" s="172"/>
      <c r="G194" s="173">
        <f>ROUND(E194*F194,2)</f>
        <v>0</v>
      </c>
      <c r="H194" s="173" t="str">
        <f t="shared" si="2"/>
        <v xml:space="preserve">RTS 2019/I </v>
      </c>
      <c r="I194" s="153"/>
      <c r="J194" s="153"/>
      <c r="K194" s="153"/>
      <c r="L194" s="153"/>
      <c r="M194" s="153"/>
      <c r="N194" s="153"/>
      <c r="O194" s="153"/>
      <c r="P194" s="153" t="s">
        <v>122</v>
      </c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</row>
    <row r="195" spans="1:45" outlineLevel="1" x14ac:dyDescent="0.2">
      <c r="A195" s="154"/>
      <c r="B195" s="158"/>
      <c r="C195" s="191" t="s">
        <v>321</v>
      </c>
      <c r="D195" s="161"/>
      <c r="E195" s="167">
        <v>31.07</v>
      </c>
      <c r="F195" s="173"/>
      <c r="G195" s="173"/>
      <c r="H195" s="173">
        <f t="shared" si="2"/>
        <v>0</v>
      </c>
      <c r="I195" s="153"/>
      <c r="J195" s="153"/>
      <c r="K195" s="153"/>
      <c r="L195" s="153"/>
      <c r="M195" s="153"/>
      <c r="N195" s="153"/>
      <c r="O195" s="153"/>
      <c r="P195" s="153" t="s">
        <v>118</v>
      </c>
      <c r="Q195" s="153">
        <v>0</v>
      </c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</row>
    <row r="196" spans="1:45" outlineLevel="1" x14ac:dyDescent="0.2">
      <c r="A196" s="154">
        <v>60</v>
      </c>
      <c r="B196" s="158" t="s">
        <v>322</v>
      </c>
      <c r="C196" s="190" t="s">
        <v>323</v>
      </c>
      <c r="D196" s="160" t="s">
        <v>166</v>
      </c>
      <c r="E196" s="166">
        <v>31.07</v>
      </c>
      <c r="F196" s="172"/>
      <c r="G196" s="173">
        <f>ROUND(E196*F196,2)</f>
        <v>0</v>
      </c>
      <c r="H196" s="173" t="str">
        <f t="shared" si="2"/>
        <v xml:space="preserve">RTS 2019/I </v>
      </c>
      <c r="I196" s="153"/>
      <c r="J196" s="153"/>
      <c r="K196" s="153"/>
      <c r="L196" s="153"/>
      <c r="M196" s="153"/>
      <c r="N196" s="153"/>
      <c r="O196" s="153"/>
      <c r="P196" s="153" t="s">
        <v>122</v>
      </c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</row>
    <row r="197" spans="1:45" outlineLevel="1" x14ac:dyDescent="0.2">
      <c r="A197" s="154">
        <v>61</v>
      </c>
      <c r="B197" s="158" t="s">
        <v>324</v>
      </c>
      <c r="C197" s="190" t="s">
        <v>325</v>
      </c>
      <c r="D197" s="160" t="s">
        <v>166</v>
      </c>
      <c r="E197" s="166">
        <v>7.0404917244195504</v>
      </c>
      <c r="F197" s="172"/>
      <c r="G197" s="173">
        <f>ROUND(E197*F197,2)</f>
        <v>0</v>
      </c>
      <c r="H197" s="173" t="str">
        <f t="shared" si="2"/>
        <v xml:space="preserve">RTS 2019/I </v>
      </c>
      <c r="I197" s="153"/>
      <c r="J197" s="153"/>
      <c r="K197" s="153"/>
      <c r="L197" s="153"/>
      <c r="M197" s="153"/>
      <c r="N197" s="153"/>
      <c r="O197" s="153"/>
      <c r="P197" s="153" t="s">
        <v>122</v>
      </c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</row>
    <row r="198" spans="1:45" outlineLevel="1" x14ac:dyDescent="0.2">
      <c r="A198" s="154"/>
      <c r="B198" s="158"/>
      <c r="C198" s="191" t="s">
        <v>249</v>
      </c>
      <c r="D198" s="161"/>
      <c r="E198" s="167"/>
      <c r="F198" s="173"/>
      <c r="G198" s="173"/>
      <c r="H198" s="173">
        <f t="shared" si="2"/>
        <v>0</v>
      </c>
      <c r="I198" s="153"/>
      <c r="J198" s="153"/>
      <c r="K198" s="153"/>
      <c r="L198" s="153"/>
      <c r="M198" s="153"/>
      <c r="N198" s="153"/>
      <c r="O198" s="153"/>
      <c r="P198" s="153" t="s">
        <v>118</v>
      </c>
      <c r="Q198" s="153">
        <v>0</v>
      </c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</row>
    <row r="199" spans="1:45" outlineLevel="1" x14ac:dyDescent="0.2">
      <c r="A199" s="154"/>
      <c r="B199" s="158"/>
      <c r="C199" s="191" t="s">
        <v>326</v>
      </c>
      <c r="D199" s="161"/>
      <c r="E199" s="167">
        <v>7.0404917244195504</v>
      </c>
      <c r="F199" s="173"/>
      <c r="G199" s="173"/>
      <c r="H199" s="173">
        <f t="shared" si="2"/>
        <v>0</v>
      </c>
      <c r="I199" s="153"/>
      <c r="J199" s="153"/>
      <c r="K199" s="153"/>
      <c r="L199" s="153"/>
      <c r="M199" s="153"/>
      <c r="N199" s="153"/>
      <c r="O199" s="153"/>
      <c r="P199" s="153" t="s">
        <v>118</v>
      </c>
      <c r="Q199" s="153">
        <v>0</v>
      </c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</row>
    <row r="200" spans="1:45" outlineLevel="1" x14ac:dyDescent="0.2">
      <c r="A200" s="154">
        <v>62</v>
      </c>
      <c r="B200" s="158" t="s">
        <v>327</v>
      </c>
      <c r="C200" s="190" t="s">
        <v>328</v>
      </c>
      <c r="D200" s="160" t="s">
        <v>166</v>
      </c>
      <c r="E200" s="166">
        <v>21.958967360915601</v>
      </c>
      <c r="F200" s="172"/>
      <c r="G200" s="173">
        <f>ROUND(E200*F200,2)</f>
        <v>0</v>
      </c>
      <c r="H200" s="173" t="str">
        <f t="shared" si="2"/>
        <v xml:space="preserve">RTS 2019/I </v>
      </c>
      <c r="I200" s="153"/>
      <c r="J200" s="153"/>
      <c r="K200" s="153"/>
      <c r="L200" s="153"/>
      <c r="M200" s="153"/>
      <c r="N200" s="153"/>
      <c r="O200" s="153"/>
      <c r="P200" s="153" t="s">
        <v>122</v>
      </c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</row>
    <row r="201" spans="1:45" outlineLevel="1" x14ac:dyDescent="0.2">
      <c r="A201" s="154"/>
      <c r="B201" s="158"/>
      <c r="C201" s="191" t="s">
        <v>249</v>
      </c>
      <c r="D201" s="161"/>
      <c r="E201" s="167"/>
      <c r="F201" s="173"/>
      <c r="G201" s="173"/>
      <c r="H201" s="173">
        <f t="shared" si="2"/>
        <v>0</v>
      </c>
      <c r="I201" s="153"/>
      <c r="J201" s="153"/>
      <c r="K201" s="153"/>
      <c r="L201" s="153"/>
      <c r="M201" s="153"/>
      <c r="N201" s="153"/>
      <c r="O201" s="153"/>
      <c r="P201" s="153" t="s">
        <v>118</v>
      </c>
      <c r="Q201" s="153">
        <v>0</v>
      </c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</row>
    <row r="202" spans="1:45" outlineLevel="1" x14ac:dyDescent="0.2">
      <c r="A202" s="154"/>
      <c r="B202" s="158"/>
      <c r="C202" s="191" t="s">
        <v>329</v>
      </c>
      <c r="D202" s="161"/>
      <c r="E202" s="167">
        <v>21.958967360915601</v>
      </c>
      <c r="F202" s="173"/>
      <c r="G202" s="173"/>
      <c r="H202" s="173">
        <f t="shared" ref="H202:H264" si="3">IF(B202&gt;0,$K$7,$K$8)</f>
        <v>0</v>
      </c>
      <c r="I202" s="153"/>
      <c r="J202" s="153"/>
      <c r="K202" s="153"/>
      <c r="L202" s="153"/>
      <c r="M202" s="153"/>
      <c r="N202" s="153"/>
      <c r="O202" s="153"/>
      <c r="P202" s="153" t="s">
        <v>118</v>
      </c>
      <c r="Q202" s="153">
        <v>0</v>
      </c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</row>
    <row r="203" spans="1:45" ht="22.5" outlineLevel="1" x14ac:dyDescent="0.2">
      <c r="A203" s="154">
        <v>63</v>
      </c>
      <c r="B203" s="158" t="s">
        <v>330</v>
      </c>
      <c r="C203" s="190" t="s">
        <v>331</v>
      </c>
      <c r="D203" s="160" t="s">
        <v>166</v>
      </c>
      <c r="E203" s="166">
        <v>21.42</v>
      </c>
      <c r="F203" s="172"/>
      <c r="G203" s="173">
        <f>ROUND(E203*F203,2)</f>
        <v>0</v>
      </c>
      <c r="H203" s="173" t="str">
        <f t="shared" si="3"/>
        <v xml:space="preserve">RTS 2019/I </v>
      </c>
      <c r="I203" s="153"/>
      <c r="J203" s="153"/>
      <c r="K203" s="153"/>
      <c r="L203" s="153"/>
      <c r="M203" s="153"/>
      <c r="N203" s="153"/>
      <c r="O203" s="153"/>
      <c r="P203" s="153" t="s">
        <v>122</v>
      </c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</row>
    <row r="204" spans="1:45" outlineLevel="1" x14ac:dyDescent="0.2">
      <c r="A204" s="154"/>
      <c r="B204" s="158"/>
      <c r="C204" s="191" t="s">
        <v>332</v>
      </c>
      <c r="D204" s="161"/>
      <c r="E204" s="167">
        <v>12.01</v>
      </c>
      <c r="F204" s="173"/>
      <c r="G204" s="173"/>
      <c r="H204" s="173">
        <f t="shared" si="3"/>
        <v>0</v>
      </c>
      <c r="I204" s="153"/>
      <c r="J204" s="153"/>
      <c r="K204" s="153"/>
      <c r="L204" s="153"/>
      <c r="M204" s="153"/>
      <c r="N204" s="153"/>
      <c r="O204" s="153"/>
      <c r="P204" s="153" t="s">
        <v>118</v>
      </c>
      <c r="Q204" s="153">
        <v>0</v>
      </c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</row>
    <row r="205" spans="1:45" outlineLevel="1" x14ac:dyDescent="0.2">
      <c r="A205" s="154"/>
      <c r="B205" s="158"/>
      <c r="C205" s="191" t="s">
        <v>333</v>
      </c>
      <c r="D205" s="161"/>
      <c r="E205" s="167">
        <v>9.41</v>
      </c>
      <c r="F205" s="173"/>
      <c r="G205" s="173"/>
      <c r="H205" s="173">
        <f t="shared" si="3"/>
        <v>0</v>
      </c>
      <c r="I205" s="153"/>
      <c r="J205" s="153"/>
      <c r="K205" s="153"/>
      <c r="L205" s="153"/>
      <c r="M205" s="153"/>
      <c r="N205" s="153"/>
      <c r="O205" s="153"/>
      <c r="P205" s="153" t="s">
        <v>118</v>
      </c>
      <c r="Q205" s="153">
        <v>0</v>
      </c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</row>
    <row r="206" spans="1:45" outlineLevel="1" x14ac:dyDescent="0.2">
      <c r="A206" s="154">
        <v>64</v>
      </c>
      <c r="B206" s="158" t="s">
        <v>334</v>
      </c>
      <c r="C206" s="190" t="s">
        <v>335</v>
      </c>
      <c r="D206" s="160" t="s">
        <v>205</v>
      </c>
      <c r="E206" s="166">
        <v>2</v>
      </c>
      <c r="F206" s="172"/>
      <c r="G206" s="173">
        <f>ROUND(E206*F206,2)</f>
        <v>0</v>
      </c>
      <c r="H206" s="173" t="str">
        <f t="shared" si="3"/>
        <v xml:space="preserve">RTS 2019/I </v>
      </c>
      <c r="I206" s="153"/>
      <c r="J206" s="153"/>
      <c r="K206" s="153"/>
      <c r="L206" s="153"/>
      <c r="M206" s="153"/>
      <c r="N206" s="153"/>
      <c r="O206" s="153"/>
      <c r="P206" s="153" t="s">
        <v>122</v>
      </c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</row>
    <row r="207" spans="1:45" outlineLevel="1" x14ac:dyDescent="0.2">
      <c r="A207" s="154"/>
      <c r="B207" s="158"/>
      <c r="C207" s="191" t="s">
        <v>309</v>
      </c>
      <c r="D207" s="161"/>
      <c r="E207" s="167">
        <v>2</v>
      </c>
      <c r="F207" s="173"/>
      <c r="G207" s="173"/>
      <c r="H207" s="173">
        <f t="shared" si="3"/>
        <v>0</v>
      </c>
      <c r="I207" s="153"/>
      <c r="J207" s="153"/>
      <c r="K207" s="153"/>
      <c r="L207" s="153"/>
      <c r="M207" s="153"/>
      <c r="N207" s="153"/>
      <c r="O207" s="153"/>
      <c r="P207" s="153" t="s">
        <v>118</v>
      </c>
      <c r="Q207" s="153">
        <v>0</v>
      </c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</row>
    <row r="208" spans="1:45" outlineLevel="1" x14ac:dyDescent="0.2">
      <c r="A208" s="154">
        <v>65</v>
      </c>
      <c r="B208" s="158" t="s">
        <v>336</v>
      </c>
      <c r="C208" s="190" t="s">
        <v>337</v>
      </c>
      <c r="D208" s="160" t="s">
        <v>166</v>
      </c>
      <c r="E208" s="166">
        <v>5.8689999999999998</v>
      </c>
      <c r="F208" s="172"/>
      <c r="G208" s="173">
        <f>ROUND(E208*F208,2)</f>
        <v>0</v>
      </c>
      <c r="H208" s="173" t="str">
        <f t="shared" si="3"/>
        <v xml:space="preserve">RTS 2019/I </v>
      </c>
      <c r="I208" s="153"/>
      <c r="J208" s="153"/>
      <c r="K208" s="153"/>
      <c r="L208" s="153"/>
      <c r="M208" s="153"/>
      <c r="N208" s="153"/>
      <c r="O208" s="153"/>
      <c r="P208" s="153" t="s">
        <v>122</v>
      </c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</row>
    <row r="209" spans="1:45" outlineLevel="1" x14ac:dyDescent="0.2">
      <c r="A209" s="154"/>
      <c r="B209" s="158"/>
      <c r="C209" s="191" t="s">
        <v>338</v>
      </c>
      <c r="D209" s="161"/>
      <c r="E209" s="167">
        <v>3.44</v>
      </c>
      <c r="F209" s="173"/>
      <c r="G209" s="173"/>
      <c r="H209" s="173">
        <f t="shared" si="3"/>
        <v>0</v>
      </c>
      <c r="I209" s="153"/>
      <c r="J209" s="153"/>
      <c r="K209" s="153"/>
      <c r="L209" s="153"/>
      <c r="M209" s="153"/>
      <c r="N209" s="153"/>
      <c r="O209" s="153"/>
      <c r="P209" s="153" t="s">
        <v>118</v>
      </c>
      <c r="Q209" s="153">
        <v>0</v>
      </c>
      <c r="R209" s="153"/>
      <c r="S209" s="153"/>
      <c r="T209" s="153"/>
      <c r="U209" s="15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</row>
    <row r="210" spans="1:45" outlineLevel="1" x14ac:dyDescent="0.2">
      <c r="A210" s="154"/>
      <c r="B210" s="158"/>
      <c r="C210" s="191" t="s">
        <v>339</v>
      </c>
      <c r="D210" s="161"/>
      <c r="E210" s="167">
        <v>2.4289999999999998</v>
      </c>
      <c r="F210" s="173"/>
      <c r="G210" s="173"/>
      <c r="H210" s="173">
        <f t="shared" si="3"/>
        <v>0</v>
      </c>
      <c r="I210" s="153"/>
      <c r="J210" s="153"/>
      <c r="K210" s="153"/>
      <c r="L210" s="153"/>
      <c r="M210" s="153"/>
      <c r="N210" s="153"/>
      <c r="O210" s="153"/>
      <c r="P210" s="153" t="s">
        <v>118</v>
      </c>
      <c r="Q210" s="153">
        <v>0</v>
      </c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</row>
    <row r="211" spans="1:45" ht="22.5" outlineLevel="1" x14ac:dyDescent="0.2">
      <c r="A211" s="154">
        <v>66</v>
      </c>
      <c r="B211" s="158" t="s">
        <v>340</v>
      </c>
      <c r="C211" s="190" t="s">
        <v>341</v>
      </c>
      <c r="D211" s="160" t="s">
        <v>166</v>
      </c>
      <c r="E211" s="166">
        <v>5.86</v>
      </c>
      <c r="F211" s="172"/>
      <c r="G211" s="173">
        <f>ROUND(E211*F211,2)</f>
        <v>0</v>
      </c>
      <c r="H211" s="173" t="str">
        <f t="shared" si="3"/>
        <v xml:space="preserve">RTS 2019/I </v>
      </c>
      <c r="I211" s="153"/>
      <c r="J211" s="153"/>
      <c r="K211" s="153"/>
      <c r="L211" s="153"/>
      <c r="M211" s="153"/>
      <c r="N211" s="153"/>
      <c r="O211" s="153"/>
      <c r="P211" s="153" t="s">
        <v>122</v>
      </c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</row>
    <row r="212" spans="1:45" outlineLevel="1" x14ac:dyDescent="0.2">
      <c r="A212" s="154"/>
      <c r="B212" s="158"/>
      <c r="C212" s="191" t="s">
        <v>342</v>
      </c>
      <c r="D212" s="161"/>
      <c r="E212" s="167">
        <v>5.86</v>
      </c>
      <c r="F212" s="173"/>
      <c r="G212" s="173"/>
      <c r="H212" s="173">
        <f t="shared" si="3"/>
        <v>0</v>
      </c>
      <c r="I212" s="153"/>
      <c r="J212" s="153"/>
      <c r="K212" s="153"/>
      <c r="L212" s="153"/>
      <c r="M212" s="153"/>
      <c r="N212" s="153"/>
      <c r="O212" s="153"/>
      <c r="P212" s="153" t="s">
        <v>118</v>
      </c>
      <c r="Q212" s="153">
        <v>0</v>
      </c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</row>
    <row r="213" spans="1:45" outlineLevel="1" x14ac:dyDescent="0.2">
      <c r="A213" s="154">
        <v>67</v>
      </c>
      <c r="B213" s="158" t="s">
        <v>343</v>
      </c>
      <c r="C213" s="190" t="s">
        <v>344</v>
      </c>
      <c r="D213" s="160" t="s">
        <v>166</v>
      </c>
      <c r="E213" s="166">
        <v>31.07</v>
      </c>
      <c r="F213" s="172"/>
      <c r="G213" s="173">
        <f>ROUND(E213*F213,2)</f>
        <v>0</v>
      </c>
      <c r="H213" s="173" t="s">
        <v>515</v>
      </c>
      <c r="I213" s="153"/>
      <c r="J213" s="153"/>
      <c r="K213" s="153"/>
      <c r="L213" s="153"/>
      <c r="M213" s="153"/>
      <c r="N213" s="153"/>
      <c r="O213" s="153"/>
      <c r="P213" s="153" t="s">
        <v>122</v>
      </c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</row>
    <row r="214" spans="1:45" outlineLevel="1" x14ac:dyDescent="0.2">
      <c r="A214" s="154"/>
      <c r="B214" s="158"/>
      <c r="C214" s="191" t="s">
        <v>321</v>
      </c>
      <c r="D214" s="161"/>
      <c r="E214" s="167">
        <v>31.07</v>
      </c>
      <c r="F214" s="173"/>
      <c r="G214" s="173"/>
      <c r="H214" s="173">
        <f t="shared" si="3"/>
        <v>0</v>
      </c>
      <c r="I214" s="153"/>
      <c r="J214" s="153"/>
      <c r="K214" s="153"/>
      <c r="L214" s="153"/>
      <c r="M214" s="153"/>
      <c r="N214" s="153"/>
      <c r="O214" s="153"/>
      <c r="P214" s="153" t="s">
        <v>118</v>
      </c>
      <c r="Q214" s="153">
        <v>0</v>
      </c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</row>
    <row r="215" spans="1:45" outlineLevel="1" x14ac:dyDescent="0.2">
      <c r="A215" s="154">
        <v>68</v>
      </c>
      <c r="B215" s="158" t="s">
        <v>345</v>
      </c>
      <c r="C215" s="190" t="s">
        <v>346</v>
      </c>
      <c r="D215" s="160" t="s">
        <v>115</v>
      </c>
      <c r="E215" s="166">
        <v>1.08</v>
      </c>
      <c r="F215" s="172"/>
      <c r="G215" s="173">
        <f>ROUND(E215*F215,2)</f>
        <v>0</v>
      </c>
      <c r="H215" s="173" t="str">
        <f t="shared" si="3"/>
        <v xml:space="preserve">RTS 2019/I </v>
      </c>
      <c r="I215" s="153"/>
      <c r="J215" s="153"/>
      <c r="K215" s="153"/>
      <c r="L215" s="153"/>
      <c r="M215" s="153"/>
      <c r="N215" s="153"/>
      <c r="O215" s="153"/>
      <c r="P215" s="153" t="s">
        <v>122</v>
      </c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</row>
    <row r="216" spans="1:45" x14ac:dyDescent="0.2">
      <c r="A216" s="155" t="s">
        <v>111</v>
      </c>
      <c r="B216" s="159" t="s">
        <v>78</v>
      </c>
      <c r="C216" s="192" t="s">
        <v>79</v>
      </c>
      <c r="D216" s="162"/>
      <c r="E216" s="168"/>
      <c r="F216" s="174"/>
      <c r="G216" s="174">
        <f>SUMIF(P217:P221,"&lt;&gt;NOR",G217:G221)</f>
        <v>0</v>
      </c>
      <c r="H216" s="174"/>
      <c r="P216" t="s">
        <v>112</v>
      </c>
    </row>
    <row r="217" spans="1:45" ht="22.5" outlineLevel="1" x14ac:dyDescent="0.2">
      <c r="A217" s="154">
        <v>69</v>
      </c>
      <c r="B217" s="158" t="s">
        <v>347</v>
      </c>
      <c r="C217" s="190" t="s">
        <v>348</v>
      </c>
      <c r="D217" s="160" t="s">
        <v>121</v>
      </c>
      <c r="E217" s="166">
        <v>153.79726539440099</v>
      </c>
      <c r="F217" s="172"/>
      <c r="G217" s="173">
        <f>ROUND(E217*F217,2)</f>
        <v>0</v>
      </c>
      <c r="H217" s="173" t="str">
        <f t="shared" si="3"/>
        <v xml:space="preserve">RTS 2019/I </v>
      </c>
      <c r="I217" s="153"/>
      <c r="J217" s="153"/>
      <c r="K217" s="153"/>
      <c r="L217" s="153"/>
      <c r="M217" s="153"/>
      <c r="N217" s="153"/>
      <c r="O217" s="153"/>
      <c r="P217" s="153" t="s">
        <v>122</v>
      </c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</row>
    <row r="218" spans="1:45" outlineLevel="1" x14ac:dyDescent="0.2">
      <c r="A218" s="154"/>
      <c r="B218" s="158"/>
      <c r="C218" s="191" t="s">
        <v>249</v>
      </c>
      <c r="D218" s="161"/>
      <c r="E218" s="167"/>
      <c r="F218" s="173"/>
      <c r="G218" s="173"/>
      <c r="H218" s="173">
        <f t="shared" si="3"/>
        <v>0</v>
      </c>
      <c r="I218" s="153"/>
      <c r="J218" s="153"/>
      <c r="K218" s="153"/>
      <c r="L218" s="153"/>
      <c r="M218" s="153"/>
      <c r="N218" s="153"/>
      <c r="O218" s="153"/>
      <c r="P218" s="153" t="s">
        <v>118</v>
      </c>
      <c r="Q218" s="153">
        <v>0</v>
      </c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</row>
    <row r="219" spans="1:45" outlineLevel="1" x14ac:dyDescent="0.2">
      <c r="A219" s="154"/>
      <c r="B219" s="158"/>
      <c r="C219" s="191" t="s">
        <v>292</v>
      </c>
      <c r="D219" s="161"/>
      <c r="E219" s="167">
        <v>120.671751831007</v>
      </c>
      <c r="F219" s="173"/>
      <c r="G219" s="173"/>
      <c r="H219" s="173">
        <f t="shared" si="3"/>
        <v>0</v>
      </c>
      <c r="I219" s="153"/>
      <c r="J219" s="153"/>
      <c r="K219" s="153"/>
      <c r="L219" s="153"/>
      <c r="M219" s="153"/>
      <c r="N219" s="153"/>
      <c r="O219" s="153"/>
      <c r="P219" s="153" t="s">
        <v>118</v>
      </c>
      <c r="Q219" s="153">
        <v>0</v>
      </c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</row>
    <row r="220" spans="1:45" outlineLevel="1" x14ac:dyDescent="0.2">
      <c r="A220" s="154"/>
      <c r="B220" s="158"/>
      <c r="C220" s="191" t="s">
        <v>250</v>
      </c>
      <c r="D220" s="161"/>
      <c r="E220" s="167">
        <v>33.125513563394001</v>
      </c>
      <c r="F220" s="173"/>
      <c r="G220" s="173"/>
      <c r="H220" s="173">
        <f t="shared" si="3"/>
        <v>0</v>
      </c>
      <c r="I220" s="153"/>
      <c r="J220" s="153"/>
      <c r="K220" s="153"/>
      <c r="L220" s="153"/>
      <c r="M220" s="153"/>
      <c r="N220" s="153"/>
      <c r="O220" s="153"/>
      <c r="P220" s="153" t="s">
        <v>118</v>
      </c>
      <c r="Q220" s="153">
        <v>0</v>
      </c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</row>
    <row r="221" spans="1:45" outlineLevel="1" x14ac:dyDescent="0.2">
      <c r="A221" s="154">
        <v>70</v>
      </c>
      <c r="B221" s="158" t="s">
        <v>349</v>
      </c>
      <c r="C221" s="190" t="s">
        <v>350</v>
      </c>
      <c r="D221" s="160" t="s">
        <v>115</v>
      </c>
      <c r="E221" s="166">
        <v>3.4000000000000002E-2</v>
      </c>
      <c r="F221" s="172"/>
      <c r="G221" s="173">
        <f>ROUND(E221*F221,2)</f>
        <v>0</v>
      </c>
      <c r="H221" s="173" t="str">
        <f t="shared" si="3"/>
        <v xml:space="preserve">RTS 2019/I </v>
      </c>
      <c r="I221" s="153"/>
      <c r="J221" s="153"/>
      <c r="K221" s="153"/>
      <c r="L221" s="153"/>
      <c r="M221" s="153"/>
      <c r="N221" s="153"/>
      <c r="O221" s="153"/>
      <c r="P221" s="153" t="s">
        <v>122</v>
      </c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</row>
    <row r="222" spans="1:45" x14ac:dyDescent="0.2">
      <c r="A222" s="155" t="s">
        <v>111</v>
      </c>
      <c r="B222" s="159" t="s">
        <v>80</v>
      </c>
      <c r="C222" s="192" t="s">
        <v>81</v>
      </c>
      <c r="D222" s="162"/>
      <c r="E222" s="168"/>
      <c r="F222" s="174"/>
      <c r="G222" s="174">
        <f>SUMIF(P223:P240,"&lt;&gt;NOR",G223:G240)</f>
        <v>0</v>
      </c>
      <c r="H222" s="174"/>
      <c r="P222" t="s">
        <v>112</v>
      </c>
    </row>
    <row r="223" spans="1:45" outlineLevel="1" x14ac:dyDescent="0.2">
      <c r="A223" s="154">
        <v>71</v>
      </c>
      <c r="B223" s="158" t="s">
        <v>351</v>
      </c>
      <c r="C223" s="190" t="s">
        <v>352</v>
      </c>
      <c r="D223" s="160" t="s">
        <v>205</v>
      </c>
      <c r="E223" s="166">
        <v>1</v>
      </c>
      <c r="F223" s="172"/>
      <c r="G223" s="173">
        <f>ROUND(E223*F223,2)</f>
        <v>0</v>
      </c>
      <c r="H223" s="173" t="str">
        <f t="shared" si="3"/>
        <v xml:space="preserve">RTS 2019/I </v>
      </c>
      <c r="I223" s="153"/>
      <c r="J223" s="153"/>
      <c r="K223" s="153"/>
      <c r="L223" s="153"/>
      <c r="M223" s="153"/>
      <c r="N223" s="153"/>
      <c r="O223" s="153"/>
      <c r="P223" s="153" t="s">
        <v>122</v>
      </c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</row>
    <row r="224" spans="1:45" outlineLevel="1" x14ac:dyDescent="0.2">
      <c r="A224" s="154"/>
      <c r="B224" s="158"/>
      <c r="C224" s="191" t="s">
        <v>206</v>
      </c>
      <c r="D224" s="161"/>
      <c r="E224" s="167">
        <v>1</v>
      </c>
      <c r="F224" s="173"/>
      <c r="G224" s="173"/>
      <c r="H224" s="173">
        <f t="shared" si="3"/>
        <v>0</v>
      </c>
      <c r="I224" s="153"/>
      <c r="J224" s="153"/>
      <c r="K224" s="153"/>
      <c r="L224" s="153"/>
      <c r="M224" s="153"/>
      <c r="N224" s="153"/>
      <c r="O224" s="153"/>
      <c r="P224" s="153" t="s">
        <v>118</v>
      </c>
      <c r="Q224" s="153">
        <v>0</v>
      </c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</row>
    <row r="225" spans="1:45" outlineLevel="1" x14ac:dyDescent="0.2">
      <c r="A225" s="154">
        <v>72</v>
      </c>
      <c r="B225" s="158" t="s">
        <v>353</v>
      </c>
      <c r="C225" s="190" t="s">
        <v>354</v>
      </c>
      <c r="D225" s="160" t="s">
        <v>205</v>
      </c>
      <c r="E225" s="166">
        <v>1</v>
      </c>
      <c r="F225" s="172"/>
      <c r="G225" s="173">
        <f>ROUND(E225*F225,2)</f>
        <v>0</v>
      </c>
      <c r="H225" s="173" t="str">
        <f t="shared" si="3"/>
        <v xml:space="preserve">RTS 2019/I </v>
      </c>
      <c r="I225" s="153"/>
      <c r="J225" s="153"/>
      <c r="K225" s="153"/>
      <c r="L225" s="153"/>
      <c r="M225" s="153"/>
      <c r="N225" s="153"/>
      <c r="O225" s="153"/>
      <c r="P225" s="153" t="s">
        <v>122</v>
      </c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</row>
    <row r="226" spans="1:45" outlineLevel="1" x14ac:dyDescent="0.2">
      <c r="A226" s="154"/>
      <c r="B226" s="158"/>
      <c r="C226" s="191" t="s">
        <v>209</v>
      </c>
      <c r="D226" s="161"/>
      <c r="E226" s="167">
        <v>1</v>
      </c>
      <c r="F226" s="173"/>
      <c r="G226" s="173"/>
      <c r="H226" s="173">
        <f t="shared" si="3"/>
        <v>0</v>
      </c>
      <c r="I226" s="153"/>
      <c r="J226" s="153"/>
      <c r="K226" s="153"/>
      <c r="L226" s="153"/>
      <c r="M226" s="153"/>
      <c r="N226" s="153"/>
      <c r="O226" s="153"/>
      <c r="P226" s="153" t="s">
        <v>118</v>
      </c>
      <c r="Q226" s="153">
        <v>0</v>
      </c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</row>
    <row r="227" spans="1:45" outlineLevel="1" x14ac:dyDescent="0.2">
      <c r="A227" s="154">
        <v>73</v>
      </c>
      <c r="B227" s="158" t="s">
        <v>355</v>
      </c>
      <c r="C227" s="190" t="s">
        <v>356</v>
      </c>
      <c r="D227" s="160" t="s">
        <v>205</v>
      </c>
      <c r="E227" s="166">
        <v>1</v>
      </c>
      <c r="F227" s="172"/>
      <c r="G227" s="173">
        <f>ROUND(E227*F227,2)</f>
        <v>0</v>
      </c>
      <c r="H227" s="173" t="str">
        <f t="shared" si="3"/>
        <v xml:space="preserve">RTS 2019/I </v>
      </c>
      <c r="I227" s="153"/>
      <c r="J227" s="153"/>
      <c r="K227" s="153"/>
      <c r="L227" s="153"/>
      <c r="M227" s="153"/>
      <c r="N227" s="153"/>
      <c r="O227" s="153"/>
      <c r="P227" s="153" t="s">
        <v>235</v>
      </c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</row>
    <row r="228" spans="1:45" outlineLevel="1" x14ac:dyDescent="0.2">
      <c r="A228" s="154"/>
      <c r="B228" s="158"/>
      <c r="C228" s="191" t="s">
        <v>209</v>
      </c>
      <c r="D228" s="161"/>
      <c r="E228" s="167">
        <v>1</v>
      </c>
      <c r="F228" s="173"/>
      <c r="G228" s="173"/>
      <c r="H228" s="173">
        <f t="shared" si="3"/>
        <v>0</v>
      </c>
      <c r="I228" s="153"/>
      <c r="J228" s="153"/>
      <c r="K228" s="153"/>
      <c r="L228" s="153"/>
      <c r="M228" s="153"/>
      <c r="N228" s="153"/>
      <c r="O228" s="153"/>
      <c r="P228" s="153" t="s">
        <v>118</v>
      </c>
      <c r="Q228" s="153">
        <v>0</v>
      </c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</row>
    <row r="229" spans="1:45" outlineLevel="1" x14ac:dyDescent="0.2">
      <c r="A229" s="154">
        <v>74</v>
      </c>
      <c r="B229" s="158" t="s">
        <v>357</v>
      </c>
      <c r="C229" s="190" t="s">
        <v>358</v>
      </c>
      <c r="D229" s="160" t="s">
        <v>205</v>
      </c>
      <c r="E229" s="166">
        <v>1</v>
      </c>
      <c r="F229" s="172"/>
      <c r="G229" s="173">
        <f>ROUND(E229*F229,2)</f>
        <v>0</v>
      </c>
      <c r="H229" s="173" t="str">
        <f t="shared" si="3"/>
        <v xml:space="preserve">RTS 2019/I </v>
      </c>
      <c r="I229" s="153"/>
      <c r="J229" s="153"/>
      <c r="K229" s="153"/>
      <c r="L229" s="153"/>
      <c r="M229" s="153"/>
      <c r="N229" s="153"/>
      <c r="O229" s="153"/>
      <c r="P229" s="153" t="s">
        <v>235</v>
      </c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</row>
    <row r="230" spans="1:45" outlineLevel="1" x14ac:dyDescent="0.2">
      <c r="A230" s="154"/>
      <c r="B230" s="158"/>
      <c r="C230" s="191" t="s">
        <v>206</v>
      </c>
      <c r="D230" s="161"/>
      <c r="E230" s="167">
        <v>1</v>
      </c>
      <c r="F230" s="173"/>
      <c r="G230" s="173"/>
      <c r="H230" s="173">
        <f t="shared" si="3"/>
        <v>0</v>
      </c>
      <c r="I230" s="153"/>
      <c r="J230" s="153"/>
      <c r="K230" s="153"/>
      <c r="L230" s="153"/>
      <c r="M230" s="153"/>
      <c r="N230" s="153"/>
      <c r="O230" s="153"/>
      <c r="P230" s="153" t="s">
        <v>118</v>
      </c>
      <c r="Q230" s="153">
        <v>0</v>
      </c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</row>
    <row r="231" spans="1:45" outlineLevel="1" x14ac:dyDescent="0.2">
      <c r="A231" s="154">
        <v>75</v>
      </c>
      <c r="B231" s="158" t="s">
        <v>359</v>
      </c>
      <c r="C231" s="190" t="s">
        <v>360</v>
      </c>
      <c r="D231" s="160" t="s">
        <v>205</v>
      </c>
      <c r="E231" s="166">
        <v>2</v>
      </c>
      <c r="F231" s="172"/>
      <c r="G231" s="173">
        <f>ROUND(E231*F231,2)</f>
        <v>0</v>
      </c>
      <c r="H231" s="173" t="str">
        <f t="shared" si="3"/>
        <v xml:space="preserve">RTS 2019/I </v>
      </c>
      <c r="I231" s="153"/>
      <c r="J231" s="153"/>
      <c r="K231" s="153"/>
      <c r="L231" s="153"/>
      <c r="M231" s="153"/>
      <c r="N231" s="153"/>
      <c r="O231" s="153"/>
      <c r="P231" s="153" t="s">
        <v>122</v>
      </c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</row>
    <row r="232" spans="1:45" outlineLevel="1" x14ac:dyDescent="0.2">
      <c r="A232" s="154"/>
      <c r="B232" s="158"/>
      <c r="C232" s="191" t="s">
        <v>209</v>
      </c>
      <c r="D232" s="161"/>
      <c r="E232" s="167">
        <v>1</v>
      </c>
      <c r="F232" s="173"/>
      <c r="G232" s="173"/>
      <c r="H232" s="173">
        <f t="shared" si="3"/>
        <v>0</v>
      </c>
      <c r="I232" s="153"/>
      <c r="J232" s="153"/>
      <c r="K232" s="153"/>
      <c r="L232" s="153"/>
      <c r="M232" s="153"/>
      <c r="N232" s="153"/>
      <c r="O232" s="153"/>
      <c r="P232" s="153" t="s">
        <v>118</v>
      </c>
      <c r="Q232" s="153">
        <v>0</v>
      </c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</row>
    <row r="233" spans="1:45" outlineLevel="1" x14ac:dyDescent="0.2">
      <c r="A233" s="154"/>
      <c r="B233" s="158"/>
      <c r="C233" s="191" t="s">
        <v>206</v>
      </c>
      <c r="D233" s="161"/>
      <c r="E233" s="167">
        <v>1</v>
      </c>
      <c r="F233" s="173"/>
      <c r="G233" s="173"/>
      <c r="H233" s="173">
        <f t="shared" si="3"/>
        <v>0</v>
      </c>
      <c r="I233" s="153"/>
      <c r="J233" s="153"/>
      <c r="K233" s="153"/>
      <c r="L233" s="153"/>
      <c r="M233" s="153"/>
      <c r="N233" s="153"/>
      <c r="O233" s="153"/>
      <c r="P233" s="153" t="s">
        <v>118</v>
      </c>
      <c r="Q233" s="153">
        <v>0</v>
      </c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</row>
    <row r="234" spans="1:45" outlineLevel="1" x14ac:dyDescent="0.2">
      <c r="A234" s="154">
        <v>76</v>
      </c>
      <c r="B234" s="158" t="s">
        <v>361</v>
      </c>
      <c r="C234" s="190" t="s">
        <v>362</v>
      </c>
      <c r="D234" s="160" t="s">
        <v>205</v>
      </c>
      <c r="E234" s="166">
        <v>2</v>
      </c>
      <c r="F234" s="172"/>
      <c r="G234" s="173">
        <f>ROUND(E234*F234,2)</f>
        <v>0</v>
      </c>
      <c r="H234" s="173" t="str">
        <f t="shared" si="3"/>
        <v xml:space="preserve">RTS 2019/I </v>
      </c>
      <c r="I234" s="153"/>
      <c r="J234" s="153"/>
      <c r="K234" s="153"/>
      <c r="L234" s="153"/>
      <c r="M234" s="153"/>
      <c r="N234" s="153"/>
      <c r="O234" s="153"/>
      <c r="P234" s="153" t="s">
        <v>235</v>
      </c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</row>
    <row r="235" spans="1:45" ht="22.5" outlineLevel="1" x14ac:dyDescent="0.2">
      <c r="A235" s="154">
        <v>77</v>
      </c>
      <c r="B235" s="158" t="s">
        <v>363</v>
      </c>
      <c r="C235" s="190" t="s">
        <v>364</v>
      </c>
      <c r="D235" s="160" t="s">
        <v>121</v>
      </c>
      <c r="E235" s="166">
        <v>33.12551356339398</v>
      </c>
      <c r="F235" s="172"/>
      <c r="G235" s="173">
        <f>ROUND(E235*F235,2)</f>
        <v>0</v>
      </c>
      <c r="H235" s="173" t="s">
        <v>515</v>
      </c>
      <c r="I235" s="153"/>
      <c r="J235" s="153"/>
      <c r="K235" s="153"/>
      <c r="L235" s="153"/>
      <c r="M235" s="153"/>
      <c r="N235" s="153"/>
      <c r="O235" s="153"/>
      <c r="P235" s="153" t="s">
        <v>122</v>
      </c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</row>
    <row r="236" spans="1:45" outlineLevel="1" x14ac:dyDescent="0.2">
      <c r="A236" s="154"/>
      <c r="B236" s="158"/>
      <c r="C236" s="191" t="s">
        <v>249</v>
      </c>
      <c r="D236" s="161"/>
      <c r="E236" s="167"/>
      <c r="F236" s="173"/>
      <c r="G236" s="173"/>
      <c r="H236" s="173">
        <f t="shared" si="3"/>
        <v>0</v>
      </c>
      <c r="I236" s="153"/>
      <c r="J236" s="153"/>
      <c r="K236" s="153"/>
      <c r="L236" s="153"/>
      <c r="M236" s="153"/>
      <c r="N236" s="153"/>
      <c r="O236" s="153"/>
      <c r="P236" s="153" t="s">
        <v>118</v>
      </c>
      <c r="Q236" s="153">
        <v>0</v>
      </c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</row>
    <row r="237" spans="1:45" outlineLevel="1" x14ac:dyDescent="0.2">
      <c r="A237" s="154"/>
      <c r="B237" s="158"/>
      <c r="C237" s="191" t="s">
        <v>250</v>
      </c>
      <c r="D237" s="161"/>
      <c r="E237" s="167">
        <v>33.125513563394001</v>
      </c>
      <c r="F237" s="173"/>
      <c r="G237" s="173"/>
      <c r="H237" s="173">
        <f t="shared" si="3"/>
        <v>0</v>
      </c>
      <c r="I237" s="153"/>
      <c r="J237" s="153"/>
      <c r="K237" s="153"/>
      <c r="L237" s="153"/>
      <c r="M237" s="153"/>
      <c r="N237" s="153"/>
      <c r="O237" s="153"/>
      <c r="P237" s="153" t="s">
        <v>118</v>
      </c>
      <c r="Q237" s="153">
        <v>0</v>
      </c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</row>
    <row r="238" spans="1:45" ht="22.5" outlineLevel="1" x14ac:dyDescent="0.2">
      <c r="A238" s="154">
        <v>78</v>
      </c>
      <c r="B238" s="158" t="s">
        <v>365</v>
      </c>
      <c r="C238" s="190" t="s">
        <v>366</v>
      </c>
      <c r="D238" s="160" t="s">
        <v>166</v>
      </c>
      <c r="E238" s="166">
        <v>1.52</v>
      </c>
      <c r="F238" s="172"/>
      <c r="G238" s="173">
        <f>ROUND(E238*F238,2)</f>
        <v>0</v>
      </c>
      <c r="H238" s="173" t="str">
        <f t="shared" si="3"/>
        <v xml:space="preserve">RTS 2019/I </v>
      </c>
      <c r="I238" s="153"/>
      <c r="J238" s="153"/>
      <c r="K238" s="153"/>
      <c r="L238" s="153"/>
      <c r="M238" s="153"/>
      <c r="N238" s="153"/>
      <c r="O238" s="153"/>
      <c r="P238" s="153" t="s">
        <v>116</v>
      </c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</row>
    <row r="239" spans="1:45" outlineLevel="1" x14ac:dyDescent="0.2">
      <c r="A239" s="154"/>
      <c r="B239" s="158"/>
      <c r="C239" s="191" t="s">
        <v>367</v>
      </c>
      <c r="D239" s="161"/>
      <c r="E239" s="167">
        <v>1.52</v>
      </c>
      <c r="F239" s="173"/>
      <c r="G239" s="173"/>
      <c r="H239" s="173">
        <f t="shared" si="3"/>
        <v>0</v>
      </c>
      <c r="I239" s="153"/>
      <c r="J239" s="153"/>
      <c r="K239" s="153"/>
      <c r="L239" s="153"/>
      <c r="M239" s="153"/>
      <c r="N239" s="153"/>
      <c r="O239" s="153"/>
      <c r="P239" s="153" t="s">
        <v>118</v>
      </c>
      <c r="Q239" s="153">
        <v>0</v>
      </c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</row>
    <row r="240" spans="1:45" outlineLevel="1" x14ac:dyDescent="0.2">
      <c r="A240" s="154">
        <v>79</v>
      </c>
      <c r="B240" s="158" t="s">
        <v>368</v>
      </c>
      <c r="C240" s="190" t="s">
        <v>369</v>
      </c>
      <c r="D240" s="160" t="s">
        <v>115</v>
      </c>
      <c r="E240" s="166">
        <v>4.9000000000000002E-2</v>
      </c>
      <c r="F240" s="172"/>
      <c r="G240" s="173">
        <f>ROUND(E240*F240,2)</f>
        <v>0</v>
      </c>
      <c r="H240" s="173" t="str">
        <f t="shared" si="3"/>
        <v xml:space="preserve">RTS 2019/I </v>
      </c>
      <c r="I240" s="153"/>
      <c r="J240" s="153"/>
      <c r="K240" s="153"/>
      <c r="L240" s="153"/>
      <c r="M240" s="153"/>
      <c r="N240" s="153"/>
      <c r="O240" s="153"/>
      <c r="P240" s="153" t="s">
        <v>122</v>
      </c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</row>
    <row r="241" spans="1:45" x14ac:dyDescent="0.2">
      <c r="A241" s="155" t="s">
        <v>111</v>
      </c>
      <c r="B241" s="159" t="s">
        <v>82</v>
      </c>
      <c r="C241" s="192" t="s">
        <v>83</v>
      </c>
      <c r="D241" s="162"/>
      <c r="E241" s="168"/>
      <c r="F241" s="174"/>
      <c r="G241" s="174">
        <f>SUMIF(P242:P249,"&lt;&gt;NOR",G242:G249)</f>
        <v>0</v>
      </c>
      <c r="H241" s="174"/>
      <c r="P241" t="s">
        <v>112</v>
      </c>
    </row>
    <row r="242" spans="1:45" outlineLevel="1" x14ac:dyDescent="0.2">
      <c r="A242" s="154">
        <v>80</v>
      </c>
      <c r="B242" s="158" t="s">
        <v>370</v>
      </c>
      <c r="C242" s="190" t="s">
        <v>371</v>
      </c>
      <c r="D242" s="160" t="s">
        <v>121</v>
      </c>
      <c r="E242" s="166">
        <v>3.58</v>
      </c>
      <c r="F242" s="172"/>
      <c r="G242" s="173">
        <f>ROUND(E242*F242,2)</f>
        <v>0</v>
      </c>
      <c r="H242" s="173" t="str">
        <f t="shared" si="3"/>
        <v xml:space="preserve">RTS 2019/I </v>
      </c>
      <c r="I242" s="153"/>
      <c r="J242" s="153"/>
      <c r="K242" s="153"/>
      <c r="L242" s="153"/>
      <c r="M242" s="153"/>
      <c r="N242" s="153"/>
      <c r="O242" s="153"/>
      <c r="P242" s="153" t="s">
        <v>122</v>
      </c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</row>
    <row r="243" spans="1:45" outlineLevel="1" x14ac:dyDescent="0.2">
      <c r="A243" s="154"/>
      <c r="B243" s="158"/>
      <c r="C243" s="191" t="s">
        <v>128</v>
      </c>
      <c r="D243" s="161"/>
      <c r="E243" s="167">
        <v>3.58</v>
      </c>
      <c r="F243" s="173"/>
      <c r="G243" s="173"/>
      <c r="H243" s="173">
        <f t="shared" si="3"/>
        <v>0</v>
      </c>
      <c r="I243" s="153"/>
      <c r="J243" s="153"/>
      <c r="K243" s="153"/>
      <c r="L243" s="153"/>
      <c r="M243" s="153"/>
      <c r="N243" s="153"/>
      <c r="O243" s="153"/>
      <c r="P243" s="153" t="s">
        <v>118</v>
      </c>
      <c r="Q243" s="153">
        <v>0</v>
      </c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</row>
    <row r="244" spans="1:45" ht="22.5" outlineLevel="1" x14ac:dyDescent="0.2">
      <c r="A244" s="154">
        <v>81</v>
      </c>
      <c r="B244" s="158" t="s">
        <v>372</v>
      </c>
      <c r="C244" s="190" t="s">
        <v>373</v>
      </c>
      <c r="D244" s="160" t="s">
        <v>121</v>
      </c>
      <c r="E244" s="166">
        <v>3.58</v>
      </c>
      <c r="F244" s="172"/>
      <c r="G244" s="173">
        <f>ROUND(E244*F244,2)</f>
        <v>0</v>
      </c>
      <c r="H244" s="173" t="str">
        <f t="shared" si="3"/>
        <v xml:space="preserve">RTS 2019/I </v>
      </c>
      <c r="I244" s="153"/>
      <c r="J244" s="153"/>
      <c r="K244" s="153"/>
      <c r="L244" s="153"/>
      <c r="M244" s="153"/>
      <c r="N244" s="153"/>
      <c r="O244" s="153"/>
      <c r="P244" s="153" t="s">
        <v>122</v>
      </c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</row>
    <row r="245" spans="1:45" outlineLevel="1" x14ac:dyDescent="0.2">
      <c r="A245" s="154"/>
      <c r="B245" s="158"/>
      <c r="C245" s="191" t="s">
        <v>128</v>
      </c>
      <c r="D245" s="161"/>
      <c r="E245" s="167">
        <v>3.58</v>
      </c>
      <c r="F245" s="173"/>
      <c r="G245" s="173"/>
      <c r="H245" s="173">
        <f t="shared" si="3"/>
        <v>0</v>
      </c>
      <c r="I245" s="153"/>
      <c r="J245" s="153"/>
      <c r="K245" s="153"/>
      <c r="L245" s="153"/>
      <c r="M245" s="153"/>
      <c r="N245" s="153"/>
      <c r="O245" s="153"/>
      <c r="P245" s="153" t="s">
        <v>118</v>
      </c>
      <c r="Q245" s="153">
        <v>0</v>
      </c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</row>
    <row r="246" spans="1:45" outlineLevel="1" x14ac:dyDescent="0.2">
      <c r="A246" s="154">
        <v>82</v>
      </c>
      <c r="B246" s="158" t="s">
        <v>374</v>
      </c>
      <c r="C246" s="190" t="s">
        <v>375</v>
      </c>
      <c r="D246" s="160" t="s">
        <v>121</v>
      </c>
      <c r="E246" s="166">
        <v>3.7589999999999999</v>
      </c>
      <c r="F246" s="172"/>
      <c r="G246" s="173">
        <f>ROUND(E246*F246,2)</f>
        <v>0</v>
      </c>
      <c r="H246" s="173" t="s">
        <v>515</v>
      </c>
      <c r="I246" s="153"/>
      <c r="J246" s="153"/>
      <c r="K246" s="153"/>
      <c r="L246" s="153"/>
      <c r="M246" s="153"/>
      <c r="N246" s="153"/>
      <c r="O246" s="153"/>
      <c r="P246" s="153" t="s">
        <v>235</v>
      </c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</row>
    <row r="247" spans="1:45" outlineLevel="1" x14ac:dyDescent="0.2">
      <c r="A247" s="154"/>
      <c r="B247" s="158"/>
      <c r="C247" s="191" t="s">
        <v>128</v>
      </c>
      <c r="D247" s="161"/>
      <c r="E247" s="167">
        <v>3.58</v>
      </c>
      <c r="F247" s="173"/>
      <c r="G247" s="173"/>
      <c r="H247" s="173">
        <f t="shared" si="3"/>
        <v>0</v>
      </c>
      <c r="I247" s="153"/>
      <c r="J247" s="153"/>
      <c r="K247" s="153"/>
      <c r="L247" s="153"/>
      <c r="M247" s="153"/>
      <c r="N247" s="153"/>
      <c r="O247" s="153"/>
      <c r="P247" s="153" t="s">
        <v>118</v>
      </c>
      <c r="Q247" s="153">
        <v>0</v>
      </c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</row>
    <row r="248" spans="1:45" outlineLevel="1" x14ac:dyDescent="0.2">
      <c r="A248" s="154"/>
      <c r="B248" s="158"/>
      <c r="C248" s="193" t="s">
        <v>280</v>
      </c>
      <c r="D248" s="163"/>
      <c r="E248" s="169">
        <v>0.17899999999999999</v>
      </c>
      <c r="F248" s="173"/>
      <c r="G248" s="173"/>
      <c r="H248" s="173">
        <f t="shared" si="3"/>
        <v>0</v>
      </c>
      <c r="I248" s="153"/>
      <c r="J248" s="153"/>
      <c r="K248" s="153"/>
      <c r="L248" s="153"/>
      <c r="M248" s="153"/>
      <c r="N248" s="153"/>
      <c r="O248" s="153"/>
      <c r="P248" s="153" t="s">
        <v>118</v>
      </c>
      <c r="Q248" s="153">
        <v>4</v>
      </c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</row>
    <row r="249" spans="1:45" outlineLevel="1" x14ac:dyDescent="0.2">
      <c r="A249" s="154">
        <v>83</v>
      </c>
      <c r="B249" s="158" t="s">
        <v>376</v>
      </c>
      <c r="C249" s="190" t="s">
        <v>377</v>
      </c>
      <c r="D249" s="160" t="s">
        <v>115</v>
      </c>
      <c r="E249" s="166">
        <v>9.0999999999999998E-2</v>
      </c>
      <c r="F249" s="172"/>
      <c r="G249" s="173">
        <f>ROUND(E249*F249,2)</f>
        <v>0</v>
      </c>
      <c r="H249" s="173" t="str">
        <f t="shared" si="3"/>
        <v xml:space="preserve">RTS 2019/I </v>
      </c>
      <c r="I249" s="153"/>
      <c r="J249" s="153"/>
      <c r="K249" s="153"/>
      <c r="L249" s="153"/>
      <c r="M249" s="153"/>
      <c r="N249" s="153"/>
      <c r="O249" s="153"/>
      <c r="P249" s="153" t="s">
        <v>122</v>
      </c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</row>
    <row r="250" spans="1:45" x14ac:dyDescent="0.2">
      <c r="A250" s="155" t="s">
        <v>111</v>
      </c>
      <c r="B250" s="159" t="s">
        <v>84</v>
      </c>
      <c r="C250" s="192" t="s">
        <v>85</v>
      </c>
      <c r="D250" s="162"/>
      <c r="E250" s="168"/>
      <c r="F250" s="174"/>
      <c r="G250" s="174">
        <f>SUMIF(P251:P261,"&lt;&gt;NOR",G251:G261)</f>
        <v>0</v>
      </c>
      <c r="H250" s="174"/>
      <c r="P250" t="s">
        <v>112</v>
      </c>
    </row>
    <row r="251" spans="1:45" ht="22.5" outlineLevel="1" x14ac:dyDescent="0.2">
      <c r="A251" s="154">
        <v>84</v>
      </c>
      <c r="B251" s="158" t="s">
        <v>378</v>
      </c>
      <c r="C251" s="190" t="s">
        <v>379</v>
      </c>
      <c r="D251" s="160" t="s">
        <v>121</v>
      </c>
      <c r="E251" s="166">
        <v>10.2256</v>
      </c>
      <c r="F251" s="172"/>
      <c r="G251" s="173">
        <f>ROUND(E251*F251,2)</f>
        <v>0</v>
      </c>
      <c r="H251" s="173" t="str">
        <f t="shared" si="3"/>
        <v xml:space="preserve">RTS 2019/I </v>
      </c>
      <c r="I251" s="153"/>
      <c r="J251" s="153"/>
      <c r="K251" s="153"/>
      <c r="L251" s="153"/>
      <c r="M251" s="153"/>
      <c r="N251" s="153"/>
      <c r="O251" s="153"/>
      <c r="P251" s="153" t="s">
        <v>122</v>
      </c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</row>
    <row r="252" spans="1:45" outlineLevel="1" x14ac:dyDescent="0.2">
      <c r="A252" s="154"/>
      <c r="B252" s="158"/>
      <c r="C252" s="191" t="s">
        <v>380</v>
      </c>
      <c r="D252" s="161"/>
      <c r="E252" s="167">
        <v>13.710800000000001</v>
      </c>
      <c r="F252" s="173"/>
      <c r="G252" s="173"/>
      <c r="H252" s="173">
        <f t="shared" si="3"/>
        <v>0</v>
      </c>
      <c r="I252" s="153"/>
      <c r="J252" s="153"/>
      <c r="K252" s="153"/>
      <c r="L252" s="153"/>
      <c r="M252" s="153"/>
      <c r="N252" s="153"/>
      <c r="O252" s="153"/>
      <c r="P252" s="153" t="s">
        <v>118</v>
      </c>
      <c r="Q252" s="153">
        <v>0</v>
      </c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</row>
    <row r="253" spans="1:45" outlineLevel="1" x14ac:dyDescent="0.2">
      <c r="A253" s="154"/>
      <c r="B253" s="158"/>
      <c r="C253" s="191" t="s">
        <v>381</v>
      </c>
      <c r="D253" s="161"/>
      <c r="E253" s="167">
        <v>-1.6692</v>
      </c>
      <c r="F253" s="173"/>
      <c r="G253" s="173"/>
      <c r="H253" s="173">
        <f t="shared" si="3"/>
        <v>0</v>
      </c>
      <c r="I253" s="153"/>
      <c r="J253" s="153"/>
      <c r="K253" s="153"/>
      <c r="L253" s="153"/>
      <c r="M253" s="153"/>
      <c r="N253" s="153"/>
      <c r="O253" s="153"/>
      <c r="P253" s="153" t="s">
        <v>118</v>
      </c>
      <c r="Q253" s="153">
        <v>0</v>
      </c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</row>
    <row r="254" spans="1:45" outlineLevel="1" x14ac:dyDescent="0.2">
      <c r="A254" s="154"/>
      <c r="B254" s="158"/>
      <c r="C254" s="191" t="s">
        <v>382</v>
      </c>
      <c r="D254" s="161"/>
      <c r="E254" s="167">
        <v>-1.8160000000000001</v>
      </c>
      <c r="F254" s="173"/>
      <c r="G254" s="173"/>
      <c r="H254" s="173">
        <f t="shared" si="3"/>
        <v>0</v>
      </c>
      <c r="I254" s="153"/>
      <c r="J254" s="153"/>
      <c r="K254" s="153"/>
      <c r="L254" s="153"/>
      <c r="M254" s="153"/>
      <c r="N254" s="153"/>
      <c r="O254" s="153"/>
      <c r="P254" s="153" t="s">
        <v>118</v>
      </c>
      <c r="Q254" s="153">
        <v>0</v>
      </c>
      <c r="R254" s="153"/>
      <c r="S254" s="153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</row>
    <row r="255" spans="1:45" ht="22.5" outlineLevel="1" x14ac:dyDescent="0.2">
      <c r="A255" s="154">
        <v>85</v>
      </c>
      <c r="B255" s="158" t="s">
        <v>383</v>
      </c>
      <c r="C255" s="190" t="s">
        <v>384</v>
      </c>
      <c r="D255" s="160" t="s">
        <v>166</v>
      </c>
      <c r="E255" s="166">
        <v>5.1300000000000008</v>
      </c>
      <c r="F255" s="172"/>
      <c r="G255" s="173">
        <f>ROUND(E255*F255,2)</f>
        <v>0</v>
      </c>
      <c r="H255" s="173" t="str">
        <f t="shared" si="3"/>
        <v xml:space="preserve">RTS 2019/I </v>
      </c>
      <c r="I255" s="153"/>
      <c r="J255" s="153"/>
      <c r="K255" s="153"/>
      <c r="L255" s="153"/>
      <c r="M255" s="153"/>
      <c r="N255" s="153"/>
      <c r="O255" s="153"/>
      <c r="P255" s="153" t="s">
        <v>122</v>
      </c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</row>
    <row r="256" spans="1:45" outlineLevel="1" x14ac:dyDescent="0.2">
      <c r="A256" s="154"/>
      <c r="B256" s="158"/>
      <c r="C256" s="191" t="s">
        <v>385</v>
      </c>
      <c r="D256" s="161"/>
      <c r="E256" s="167">
        <v>2.86</v>
      </c>
      <c r="F256" s="173"/>
      <c r="G256" s="173"/>
      <c r="H256" s="173">
        <f t="shared" si="3"/>
        <v>0</v>
      </c>
      <c r="I256" s="153"/>
      <c r="J256" s="153"/>
      <c r="K256" s="153"/>
      <c r="L256" s="153"/>
      <c r="M256" s="153"/>
      <c r="N256" s="153"/>
      <c r="O256" s="153"/>
      <c r="P256" s="153" t="s">
        <v>118</v>
      </c>
      <c r="Q256" s="153">
        <v>0</v>
      </c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</row>
    <row r="257" spans="1:45" outlineLevel="1" x14ac:dyDescent="0.2">
      <c r="A257" s="154"/>
      <c r="B257" s="158"/>
      <c r="C257" s="191" t="s">
        <v>386</v>
      </c>
      <c r="D257" s="161"/>
      <c r="E257" s="167">
        <v>2.27</v>
      </c>
      <c r="F257" s="173"/>
      <c r="G257" s="173"/>
      <c r="H257" s="173">
        <f t="shared" si="3"/>
        <v>0</v>
      </c>
      <c r="I257" s="153"/>
      <c r="J257" s="153"/>
      <c r="K257" s="153"/>
      <c r="L257" s="153"/>
      <c r="M257" s="153"/>
      <c r="N257" s="153"/>
      <c r="O257" s="153"/>
      <c r="P257" s="153" t="s">
        <v>118</v>
      </c>
      <c r="Q257" s="153">
        <v>0</v>
      </c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</row>
    <row r="258" spans="1:45" outlineLevel="1" x14ac:dyDescent="0.2">
      <c r="A258" s="154">
        <v>86</v>
      </c>
      <c r="B258" s="158" t="s">
        <v>387</v>
      </c>
      <c r="C258" s="190" t="s">
        <v>388</v>
      </c>
      <c r="D258" s="160" t="s">
        <v>121</v>
      </c>
      <c r="E258" s="166">
        <v>10.731</v>
      </c>
      <c r="F258" s="172"/>
      <c r="G258" s="173">
        <f>ROUND(E258*F258,2)</f>
        <v>0</v>
      </c>
      <c r="H258" s="173" t="s">
        <v>515</v>
      </c>
      <c r="I258" s="153"/>
      <c r="J258" s="153"/>
      <c r="K258" s="153"/>
      <c r="L258" s="153"/>
      <c r="M258" s="153"/>
      <c r="N258" s="153"/>
      <c r="O258" s="153"/>
      <c r="P258" s="153" t="s">
        <v>235</v>
      </c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</row>
    <row r="259" spans="1:45" outlineLevel="1" x14ac:dyDescent="0.2">
      <c r="A259" s="154"/>
      <c r="B259" s="158"/>
      <c r="C259" s="191" t="s">
        <v>389</v>
      </c>
      <c r="D259" s="161"/>
      <c r="E259" s="167">
        <v>10.220000000000001</v>
      </c>
      <c r="F259" s="173"/>
      <c r="G259" s="173"/>
      <c r="H259" s="173">
        <f t="shared" si="3"/>
        <v>0</v>
      </c>
      <c r="I259" s="153"/>
      <c r="J259" s="153"/>
      <c r="K259" s="153"/>
      <c r="L259" s="153"/>
      <c r="M259" s="153"/>
      <c r="N259" s="153"/>
      <c r="O259" s="153"/>
      <c r="P259" s="153" t="s">
        <v>118</v>
      </c>
      <c r="Q259" s="153">
        <v>0</v>
      </c>
      <c r="R259" s="153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</row>
    <row r="260" spans="1:45" outlineLevel="1" x14ac:dyDescent="0.2">
      <c r="A260" s="154"/>
      <c r="B260" s="158"/>
      <c r="C260" s="193" t="s">
        <v>280</v>
      </c>
      <c r="D260" s="163"/>
      <c r="E260" s="169">
        <v>0.51100000000000001</v>
      </c>
      <c r="F260" s="173"/>
      <c r="G260" s="173"/>
      <c r="H260" s="173">
        <f t="shared" si="3"/>
        <v>0</v>
      </c>
      <c r="I260" s="153"/>
      <c r="J260" s="153"/>
      <c r="K260" s="153"/>
      <c r="L260" s="153"/>
      <c r="M260" s="153"/>
      <c r="N260" s="153"/>
      <c r="O260" s="153"/>
      <c r="P260" s="153" t="s">
        <v>118</v>
      </c>
      <c r="Q260" s="153">
        <v>4</v>
      </c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</row>
    <row r="261" spans="1:45" outlineLevel="1" x14ac:dyDescent="0.2">
      <c r="A261" s="154">
        <v>87</v>
      </c>
      <c r="B261" s="158" t="s">
        <v>390</v>
      </c>
      <c r="C261" s="190" t="s">
        <v>391</v>
      </c>
      <c r="D261" s="160" t="s">
        <v>115</v>
      </c>
      <c r="E261" s="166">
        <v>0.26</v>
      </c>
      <c r="F261" s="172"/>
      <c r="G261" s="173">
        <f>ROUND(E261*F261,2)</f>
        <v>0</v>
      </c>
      <c r="H261" s="173" t="str">
        <f t="shared" si="3"/>
        <v xml:space="preserve">RTS 2019/I </v>
      </c>
      <c r="I261" s="153"/>
      <c r="J261" s="153"/>
      <c r="K261" s="153"/>
      <c r="L261" s="153"/>
      <c r="M261" s="153"/>
      <c r="N261" s="153"/>
      <c r="O261" s="153"/>
      <c r="P261" s="153" t="s">
        <v>122</v>
      </c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</row>
    <row r="262" spans="1:45" x14ac:dyDescent="0.2">
      <c r="A262" s="155" t="s">
        <v>111</v>
      </c>
      <c r="B262" s="159" t="s">
        <v>86</v>
      </c>
      <c r="C262" s="192" t="s">
        <v>87</v>
      </c>
      <c r="D262" s="162"/>
      <c r="E262" s="168"/>
      <c r="F262" s="174"/>
      <c r="G262" s="174">
        <f>SUMIF(P263:P264,"&lt;&gt;NOR",G263:G264)</f>
        <v>0</v>
      </c>
      <c r="H262" s="174"/>
      <c r="P262" t="s">
        <v>112</v>
      </c>
    </row>
    <row r="263" spans="1:45" outlineLevel="1" x14ac:dyDescent="0.2">
      <c r="A263" s="154">
        <v>88</v>
      </c>
      <c r="B263" s="158" t="s">
        <v>392</v>
      </c>
      <c r="C263" s="190" t="s">
        <v>393</v>
      </c>
      <c r="D263" s="160" t="s">
        <v>121</v>
      </c>
      <c r="E263" s="166">
        <v>1.5623999999999998</v>
      </c>
      <c r="F263" s="172"/>
      <c r="G263" s="173">
        <f>ROUND(E263*F263,2)</f>
        <v>0</v>
      </c>
      <c r="H263" s="173" t="str">
        <f t="shared" si="3"/>
        <v xml:space="preserve">RTS 2019/I </v>
      </c>
      <c r="I263" s="153"/>
      <c r="J263" s="153"/>
      <c r="K263" s="153"/>
      <c r="L263" s="153"/>
      <c r="M263" s="153"/>
      <c r="N263" s="153"/>
      <c r="O263" s="153"/>
      <c r="P263" s="153" t="s">
        <v>122</v>
      </c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</row>
    <row r="264" spans="1:45" outlineLevel="1" x14ac:dyDescent="0.2">
      <c r="A264" s="154"/>
      <c r="B264" s="158"/>
      <c r="C264" s="191" t="s">
        <v>394</v>
      </c>
      <c r="D264" s="161"/>
      <c r="E264" s="167">
        <v>1.5624</v>
      </c>
      <c r="F264" s="173"/>
      <c r="G264" s="173"/>
      <c r="H264" s="173">
        <f t="shared" si="3"/>
        <v>0</v>
      </c>
      <c r="I264" s="153"/>
      <c r="J264" s="153"/>
      <c r="K264" s="153"/>
      <c r="L264" s="153"/>
      <c r="M264" s="153"/>
      <c r="N264" s="153"/>
      <c r="O264" s="153"/>
      <c r="P264" s="153" t="s">
        <v>118</v>
      </c>
      <c r="Q264" s="153">
        <v>0</v>
      </c>
      <c r="R264" s="153"/>
      <c r="S264" s="153"/>
      <c r="T264" s="153"/>
      <c r="U264" s="153"/>
      <c r="V264" s="153"/>
      <c r="W264" s="153"/>
      <c r="X264" s="153"/>
      <c r="Y264" s="153"/>
      <c r="Z264" s="153"/>
      <c r="AA264" s="153"/>
      <c r="AB264" s="153"/>
      <c r="AC264" s="153"/>
      <c r="AD264" s="153"/>
      <c r="AE264" s="153"/>
      <c r="AF264" s="153"/>
      <c r="AG264" s="153"/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  <c r="AR264" s="153"/>
      <c r="AS264" s="153"/>
    </row>
    <row r="265" spans="1:45" x14ac:dyDescent="0.2">
      <c r="A265" s="155" t="s">
        <v>111</v>
      </c>
      <c r="B265" s="159" t="s">
        <v>88</v>
      </c>
      <c r="C265" s="192" t="s">
        <v>89</v>
      </c>
      <c r="D265" s="162"/>
      <c r="E265" s="168"/>
      <c r="F265" s="174"/>
      <c r="G265" s="174">
        <f>SUMIF(P266:P284,"&lt;&gt;NOR",G266:G284)</f>
        <v>0</v>
      </c>
      <c r="H265" s="174"/>
      <c r="P265" t="s">
        <v>112</v>
      </c>
    </row>
    <row r="266" spans="1:45" outlineLevel="1" x14ac:dyDescent="0.2">
      <c r="A266" s="154">
        <v>89</v>
      </c>
      <c r="B266" s="158" t="s">
        <v>395</v>
      </c>
      <c r="C266" s="190" t="s">
        <v>396</v>
      </c>
      <c r="D266" s="160" t="s">
        <v>121</v>
      </c>
      <c r="E266" s="166">
        <v>331.363</v>
      </c>
      <c r="F266" s="172"/>
      <c r="G266" s="173">
        <f>ROUND(E266*F266,2)</f>
        <v>0</v>
      </c>
      <c r="H266" s="173" t="str">
        <f t="shared" ref="H266:H329" si="4">IF(B266&gt;0,$K$7,$K$8)</f>
        <v xml:space="preserve">RTS 2019/I </v>
      </c>
      <c r="I266" s="153"/>
      <c r="J266" s="153"/>
      <c r="K266" s="153"/>
      <c r="L266" s="153"/>
      <c r="M266" s="153"/>
      <c r="N266" s="153"/>
      <c r="O266" s="153"/>
      <c r="P266" s="153" t="s">
        <v>122</v>
      </c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</row>
    <row r="267" spans="1:45" outlineLevel="1" x14ac:dyDescent="0.2">
      <c r="A267" s="154"/>
      <c r="B267" s="158"/>
      <c r="C267" s="191" t="s">
        <v>397</v>
      </c>
      <c r="D267" s="161"/>
      <c r="E267" s="167">
        <v>95.978999999999999</v>
      </c>
      <c r="F267" s="173"/>
      <c r="G267" s="173"/>
      <c r="H267" s="173">
        <f t="shared" si="4"/>
        <v>0</v>
      </c>
      <c r="I267" s="153"/>
      <c r="J267" s="153"/>
      <c r="K267" s="153"/>
      <c r="L267" s="153"/>
      <c r="M267" s="153"/>
      <c r="N267" s="153"/>
      <c r="O267" s="153"/>
      <c r="P267" s="153" t="s">
        <v>118</v>
      </c>
      <c r="Q267" s="153">
        <v>0</v>
      </c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</row>
    <row r="268" spans="1:45" outlineLevel="1" x14ac:dyDescent="0.2">
      <c r="A268" s="154"/>
      <c r="B268" s="158"/>
      <c r="C268" s="191" t="s">
        <v>398</v>
      </c>
      <c r="D268" s="161"/>
      <c r="E268" s="167">
        <v>86.111999999999995</v>
      </c>
      <c r="F268" s="173"/>
      <c r="G268" s="173"/>
      <c r="H268" s="173">
        <f t="shared" si="4"/>
        <v>0</v>
      </c>
      <c r="I268" s="153"/>
      <c r="J268" s="153"/>
      <c r="K268" s="153"/>
      <c r="L268" s="153"/>
      <c r="M268" s="153"/>
      <c r="N268" s="153"/>
      <c r="O268" s="153"/>
      <c r="P268" s="153" t="s">
        <v>118</v>
      </c>
      <c r="Q268" s="153">
        <v>0</v>
      </c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</row>
    <row r="269" spans="1:45" outlineLevel="1" x14ac:dyDescent="0.2">
      <c r="A269" s="154"/>
      <c r="B269" s="158"/>
      <c r="C269" s="191" t="s">
        <v>399</v>
      </c>
      <c r="D269" s="161"/>
      <c r="E269" s="167">
        <v>35.502800000000001</v>
      </c>
      <c r="F269" s="173"/>
      <c r="G269" s="173"/>
      <c r="H269" s="173">
        <f t="shared" si="4"/>
        <v>0</v>
      </c>
      <c r="I269" s="153"/>
      <c r="J269" s="153"/>
      <c r="K269" s="153"/>
      <c r="L269" s="153"/>
      <c r="M269" s="153"/>
      <c r="N269" s="153"/>
      <c r="O269" s="153"/>
      <c r="P269" s="153" t="s">
        <v>118</v>
      </c>
      <c r="Q269" s="153">
        <v>0</v>
      </c>
      <c r="R269" s="153"/>
      <c r="S269" s="153"/>
      <c r="T269" s="153"/>
      <c r="U269" s="153"/>
      <c r="V269" s="153"/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</row>
    <row r="270" spans="1:45" outlineLevel="1" x14ac:dyDescent="0.2">
      <c r="A270" s="154"/>
      <c r="B270" s="158"/>
      <c r="C270" s="191" t="s">
        <v>400</v>
      </c>
      <c r="D270" s="161"/>
      <c r="E270" s="167">
        <v>18.477799999999998</v>
      </c>
      <c r="F270" s="173"/>
      <c r="G270" s="173"/>
      <c r="H270" s="173">
        <f t="shared" si="4"/>
        <v>0</v>
      </c>
      <c r="I270" s="153"/>
      <c r="J270" s="153"/>
      <c r="K270" s="153"/>
      <c r="L270" s="153"/>
      <c r="M270" s="153"/>
      <c r="N270" s="153"/>
      <c r="O270" s="153"/>
      <c r="P270" s="153" t="s">
        <v>118</v>
      </c>
      <c r="Q270" s="153">
        <v>0</v>
      </c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</row>
    <row r="271" spans="1:45" outlineLevel="1" x14ac:dyDescent="0.2">
      <c r="A271" s="154"/>
      <c r="B271" s="158"/>
      <c r="C271" s="191" t="s">
        <v>401</v>
      </c>
      <c r="D271" s="161"/>
      <c r="E271" s="167"/>
      <c r="F271" s="173"/>
      <c r="G271" s="173"/>
      <c r="H271" s="173">
        <f t="shared" si="4"/>
        <v>0</v>
      </c>
      <c r="I271" s="153"/>
      <c r="J271" s="153"/>
      <c r="K271" s="153"/>
      <c r="L271" s="153"/>
      <c r="M271" s="153"/>
      <c r="N271" s="153"/>
      <c r="O271" s="153"/>
      <c r="P271" s="153" t="s">
        <v>118</v>
      </c>
      <c r="Q271" s="153">
        <v>0</v>
      </c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53"/>
    </row>
    <row r="272" spans="1:45" outlineLevel="1" x14ac:dyDescent="0.2">
      <c r="A272" s="154"/>
      <c r="B272" s="158"/>
      <c r="C272" s="191" t="s">
        <v>402</v>
      </c>
      <c r="D272" s="161"/>
      <c r="E272" s="167">
        <v>3.7113999999999998</v>
      </c>
      <c r="F272" s="173"/>
      <c r="G272" s="173"/>
      <c r="H272" s="173">
        <f t="shared" si="4"/>
        <v>0</v>
      </c>
      <c r="I272" s="153"/>
      <c r="J272" s="153"/>
      <c r="K272" s="153"/>
      <c r="L272" s="153"/>
      <c r="M272" s="153"/>
      <c r="N272" s="153"/>
      <c r="O272" s="153"/>
      <c r="P272" s="153" t="s">
        <v>118</v>
      </c>
      <c r="Q272" s="153">
        <v>0</v>
      </c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</row>
    <row r="273" spans="1:45" outlineLevel="1" x14ac:dyDescent="0.2">
      <c r="A273" s="154"/>
      <c r="B273" s="158"/>
      <c r="C273" s="191" t="s">
        <v>403</v>
      </c>
      <c r="D273" s="161"/>
      <c r="E273" s="167">
        <v>111.97</v>
      </c>
      <c r="F273" s="173"/>
      <c r="G273" s="173"/>
      <c r="H273" s="173">
        <f t="shared" si="4"/>
        <v>0</v>
      </c>
      <c r="I273" s="153"/>
      <c r="J273" s="153"/>
      <c r="K273" s="153"/>
      <c r="L273" s="153"/>
      <c r="M273" s="153"/>
      <c r="N273" s="153"/>
      <c r="O273" s="153"/>
      <c r="P273" s="153" t="s">
        <v>118</v>
      </c>
      <c r="Q273" s="153">
        <v>0</v>
      </c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</row>
    <row r="274" spans="1:45" outlineLevel="1" x14ac:dyDescent="0.2">
      <c r="A274" s="154"/>
      <c r="B274" s="158"/>
      <c r="C274" s="191" t="s">
        <v>404</v>
      </c>
      <c r="D274" s="161"/>
      <c r="E274" s="167"/>
      <c r="F274" s="173"/>
      <c r="G274" s="173"/>
      <c r="H274" s="173">
        <f t="shared" si="4"/>
        <v>0</v>
      </c>
      <c r="I274" s="153"/>
      <c r="J274" s="153"/>
      <c r="K274" s="153"/>
      <c r="L274" s="153"/>
      <c r="M274" s="153"/>
      <c r="N274" s="153"/>
      <c r="O274" s="153"/>
      <c r="P274" s="153" t="s">
        <v>118</v>
      </c>
      <c r="Q274" s="153">
        <v>0</v>
      </c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</row>
    <row r="275" spans="1:45" outlineLevel="1" x14ac:dyDescent="0.2">
      <c r="A275" s="154"/>
      <c r="B275" s="158"/>
      <c r="C275" s="194" t="s">
        <v>187</v>
      </c>
      <c r="D275" s="164"/>
      <c r="E275" s="170"/>
      <c r="F275" s="173"/>
      <c r="G275" s="173"/>
      <c r="H275" s="173">
        <f t="shared" si="4"/>
        <v>0</v>
      </c>
      <c r="I275" s="153"/>
      <c r="J275" s="153"/>
      <c r="K275" s="153"/>
      <c r="L275" s="153"/>
      <c r="M275" s="153"/>
      <c r="N275" s="153"/>
      <c r="O275" s="153"/>
      <c r="P275" s="153" t="s">
        <v>118</v>
      </c>
      <c r="Q275" s="153">
        <v>2</v>
      </c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</row>
    <row r="276" spans="1:45" outlineLevel="1" x14ac:dyDescent="0.2">
      <c r="A276" s="154"/>
      <c r="B276" s="158"/>
      <c r="C276" s="195" t="s">
        <v>405</v>
      </c>
      <c r="D276" s="164"/>
      <c r="E276" s="170">
        <v>11.48</v>
      </c>
      <c r="F276" s="173"/>
      <c r="G276" s="173"/>
      <c r="H276" s="173">
        <f t="shared" si="4"/>
        <v>0</v>
      </c>
      <c r="I276" s="153"/>
      <c r="J276" s="153"/>
      <c r="K276" s="153"/>
      <c r="L276" s="153"/>
      <c r="M276" s="153"/>
      <c r="N276" s="153"/>
      <c r="O276" s="153"/>
      <c r="P276" s="153" t="s">
        <v>118</v>
      </c>
      <c r="Q276" s="153">
        <v>2</v>
      </c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</row>
    <row r="277" spans="1:45" outlineLevel="1" x14ac:dyDescent="0.2">
      <c r="A277" s="154"/>
      <c r="B277" s="158"/>
      <c r="C277" s="195" t="s">
        <v>406</v>
      </c>
      <c r="D277" s="164"/>
      <c r="E277" s="170">
        <v>2.2349999999999999</v>
      </c>
      <c r="F277" s="173"/>
      <c r="G277" s="173"/>
      <c r="H277" s="173">
        <f t="shared" si="4"/>
        <v>0</v>
      </c>
      <c r="I277" s="153"/>
      <c r="J277" s="153"/>
      <c r="K277" s="153"/>
      <c r="L277" s="153"/>
      <c r="M277" s="153"/>
      <c r="N277" s="153"/>
      <c r="O277" s="153"/>
      <c r="P277" s="153" t="s">
        <v>118</v>
      </c>
      <c r="Q277" s="153">
        <v>2</v>
      </c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53"/>
    </row>
    <row r="278" spans="1:45" outlineLevel="1" x14ac:dyDescent="0.2">
      <c r="A278" s="154"/>
      <c r="B278" s="158"/>
      <c r="C278" s="195" t="s">
        <v>407</v>
      </c>
      <c r="D278" s="164"/>
      <c r="E278" s="170">
        <v>2.3408000000000002</v>
      </c>
      <c r="F278" s="173"/>
      <c r="G278" s="173"/>
      <c r="H278" s="173">
        <f t="shared" si="4"/>
        <v>0</v>
      </c>
      <c r="I278" s="153"/>
      <c r="J278" s="153"/>
      <c r="K278" s="153"/>
      <c r="L278" s="153"/>
      <c r="M278" s="153"/>
      <c r="N278" s="153"/>
      <c r="O278" s="153"/>
      <c r="P278" s="153" t="s">
        <v>118</v>
      </c>
      <c r="Q278" s="153">
        <v>2</v>
      </c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</row>
    <row r="279" spans="1:45" outlineLevel="1" x14ac:dyDescent="0.2">
      <c r="A279" s="154"/>
      <c r="B279" s="158"/>
      <c r="C279" s="195" t="s">
        <v>408</v>
      </c>
      <c r="D279" s="164"/>
      <c r="E279" s="170">
        <v>2.4937499999999999</v>
      </c>
      <c r="F279" s="173"/>
      <c r="G279" s="173"/>
      <c r="H279" s="173">
        <f t="shared" si="4"/>
        <v>0</v>
      </c>
      <c r="I279" s="153"/>
      <c r="J279" s="153"/>
      <c r="K279" s="153"/>
      <c r="L279" s="153"/>
      <c r="M279" s="153"/>
      <c r="N279" s="153"/>
      <c r="O279" s="153"/>
      <c r="P279" s="153" t="s">
        <v>118</v>
      </c>
      <c r="Q279" s="153">
        <v>2</v>
      </c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</row>
    <row r="280" spans="1:45" outlineLevel="1" x14ac:dyDescent="0.2">
      <c r="A280" s="154"/>
      <c r="B280" s="158"/>
      <c r="C280" s="195" t="s">
        <v>409</v>
      </c>
      <c r="D280" s="164"/>
      <c r="E280" s="170">
        <v>1.845</v>
      </c>
      <c r="F280" s="173"/>
      <c r="G280" s="173"/>
      <c r="H280" s="173">
        <f t="shared" si="4"/>
        <v>0</v>
      </c>
      <c r="I280" s="153"/>
      <c r="J280" s="153"/>
      <c r="K280" s="153"/>
      <c r="L280" s="153"/>
      <c r="M280" s="153"/>
      <c r="N280" s="153"/>
      <c r="O280" s="153"/>
      <c r="P280" s="153" t="s">
        <v>118</v>
      </c>
      <c r="Q280" s="153">
        <v>2</v>
      </c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</row>
    <row r="281" spans="1:45" outlineLevel="1" x14ac:dyDescent="0.2">
      <c r="A281" s="154"/>
      <c r="B281" s="158"/>
      <c r="C281" s="196" t="s">
        <v>193</v>
      </c>
      <c r="D281" s="165"/>
      <c r="E281" s="171">
        <v>20.394549999999999</v>
      </c>
      <c r="F281" s="173"/>
      <c r="G281" s="173"/>
      <c r="H281" s="173">
        <f t="shared" si="4"/>
        <v>0</v>
      </c>
      <c r="I281" s="153"/>
      <c r="J281" s="153"/>
      <c r="K281" s="153"/>
      <c r="L281" s="153"/>
      <c r="M281" s="153"/>
      <c r="N281" s="153"/>
      <c r="O281" s="153"/>
      <c r="P281" s="153" t="s">
        <v>118</v>
      </c>
      <c r="Q281" s="153">
        <v>3</v>
      </c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</row>
    <row r="282" spans="1:45" outlineLevel="1" x14ac:dyDescent="0.2">
      <c r="A282" s="154"/>
      <c r="B282" s="158"/>
      <c r="C282" s="194" t="s">
        <v>194</v>
      </c>
      <c r="D282" s="164"/>
      <c r="E282" s="170"/>
      <c r="F282" s="173"/>
      <c r="G282" s="173"/>
      <c r="H282" s="173">
        <f t="shared" si="4"/>
        <v>0</v>
      </c>
      <c r="I282" s="153"/>
      <c r="J282" s="153"/>
      <c r="K282" s="153"/>
      <c r="L282" s="153"/>
      <c r="M282" s="153"/>
      <c r="N282" s="153"/>
      <c r="O282" s="153"/>
      <c r="P282" s="153" t="s">
        <v>118</v>
      </c>
      <c r="Q282" s="153">
        <v>0</v>
      </c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</row>
    <row r="283" spans="1:45" outlineLevel="1" x14ac:dyDescent="0.2">
      <c r="A283" s="154"/>
      <c r="B283" s="158"/>
      <c r="C283" s="191" t="s">
        <v>410</v>
      </c>
      <c r="D283" s="161"/>
      <c r="E283" s="167">
        <v>-20.39</v>
      </c>
      <c r="F283" s="173"/>
      <c r="G283" s="173"/>
      <c r="H283" s="173">
        <f t="shared" si="4"/>
        <v>0</v>
      </c>
      <c r="I283" s="153"/>
      <c r="J283" s="153"/>
      <c r="K283" s="153"/>
      <c r="L283" s="153"/>
      <c r="M283" s="153"/>
      <c r="N283" s="153"/>
      <c r="O283" s="153"/>
      <c r="P283" s="153" t="s">
        <v>118</v>
      </c>
      <c r="Q283" s="153">
        <v>0</v>
      </c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53"/>
    </row>
    <row r="284" spans="1:45" outlineLevel="1" x14ac:dyDescent="0.2">
      <c r="A284" s="154">
        <v>90</v>
      </c>
      <c r="B284" s="158" t="s">
        <v>411</v>
      </c>
      <c r="C284" s="190" t="s">
        <v>516</v>
      </c>
      <c r="D284" s="160" t="s">
        <v>121</v>
      </c>
      <c r="E284" s="166">
        <v>331.36</v>
      </c>
      <c r="F284" s="172"/>
      <c r="G284" s="173">
        <f>ROUND(E284*F284,2)</f>
        <v>0</v>
      </c>
      <c r="H284" s="173" t="str">
        <f t="shared" si="4"/>
        <v xml:space="preserve">RTS 2019/I </v>
      </c>
      <c r="I284" s="153"/>
      <c r="J284" s="153"/>
      <c r="K284" s="153"/>
      <c r="L284" s="153"/>
      <c r="M284" s="153"/>
      <c r="N284" s="153"/>
      <c r="O284" s="153"/>
      <c r="P284" s="153" t="s">
        <v>122</v>
      </c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</row>
    <row r="285" spans="1:45" x14ac:dyDescent="0.2">
      <c r="A285" s="155" t="s">
        <v>111</v>
      </c>
      <c r="B285" s="159" t="s">
        <v>90</v>
      </c>
      <c r="C285" s="192" t="s">
        <v>91</v>
      </c>
      <c r="D285" s="162"/>
      <c r="E285" s="168"/>
      <c r="F285" s="174"/>
      <c r="G285" s="174">
        <f>SUMIF(P286:P287,"&lt;&gt;NOR",G286:G287)</f>
        <v>0</v>
      </c>
      <c r="H285" s="174"/>
      <c r="P285" t="s">
        <v>112</v>
      </c>
    </row>
    <row r="286" spans="1:45" outlineLevel="1" x14ac:dyDescent="0.2">
      <c r="A286" s="154">
        <v>91</v>
      </c>
      <c r="B286" s="158" t="s">
        <v>412</v>
      </c>
      <c r="C286" s="190" t="s">
        <v>413</v>
      </c>
      <c r="D286" s="160" t="s">
        <v>205</v>
      </c>
      <c r="E286" s="166">
        <v>1</v>
      </c>
      <c r="F286" s="172"/>
      <c r="G286" s="173">
        <f>ROUND(E286*F286,2)</f>
        <v>0</v>
      </c>
      <c r="H286" s="173" t="s">
        <v>515</v>
      </c>
      <c r="I286" s="153"/>
      <c r="J286" s="153"/>
      <c r="K286" s="153"/>
      <c r="L286" s="153"/>
      <c r="M286" s="153"/>
      <c r="N286" s="153"/>
      <c r="O286" s="153"/>
      <c r="P286" s="153" t="s">
        <v>122</v>
      </c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</row>
    <row r="287" spans="1:45" outlineLevel="1" x14ac:dyDescent="0.2">
      <c r="A287" s="154"/>
      <c r="B287" s="158"/>
      <c r="C287" s="191" t="s">
        <v>414</v>
      </c>
      <c r="D287" s="161"/>
      <c r="E287" s="167">
        <v>1</v>
      </c>
      <c r="F287" s="173"/>
      <c r="G287" s="173"/>
      <c r="H287" s="173">
        <f t="shared" si="4"/>
        <v>0</v>
      </c>
      <c r="I287" s="153"/>
      <c r="J287" s="153"/>
      <c r="K287" s="153"/>
      <c r="L287" s="153"/>
      <c r="M287" s="153"/>
      <c r="N287" s="153"/>
      <c r="O287" s="153"/>
      <c r="P287" s="153" t="s">
        <v>118</v>
      </c>
      <c r="Q287" s="153">
        <v>0</v>
      </c>
      <c r="R287" s="153"/>
      <c r="S287" s="153"/>
      <c r="T287" s="153"/>
      <c r="U287" s="153"/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53"/>
    </row>
    <row r="288" spans="1:45" x14ac:dyDescent="0.2">
      <c r="A288" s="155" t="s">
        <v>111</v>
      </c>
      <c r="B288" s="159" t="s">
        <v>92</v>
      </c>
      <c r="C288" s="192" t="s">
        <v>93</v>
      </c>
      <c r="D288" s="162"/>
      <c r="E288" s="168"/>
      <c r="F288" s="174"/>
      <c r="G288" s="174">
        <f>SUMIF(P289:P342,"&lt;&gt;NOR",G289:G342)</f>
        <v>0</v>
      </c>
      <c r="H288" s="174"/>
      <c r="P288" t="s">
        <v>112</v>
      </c>
    </row>
    <row r="289" spans="1:45" outlineLevel="1" x14ac:dyDescent="0.2">
      <c r="A289" s="154">
        <v>92</v>
      </c>
      <c r="B289" s="158" t="s">
        <v>415</v>
      </c>
      <c r="C289" s="190" t="s">
        <v>416</v>
      </c>
      <c r="D289" s="160" t="s">
        <v>121</v>
      </c>
      <c r="E289" s="166">
        <v>1.8480000000000001</v>
      </c>
      <c r="F289" s="172"/>
      <c r="G289" s="173">
        <f>ROUND(E289*F289,2)</f>
        <v>0</v>
      </c>
      <c r="H289" s="173" t="str">
        <f t="shared" si="4"/>
        <v xml:space="preserve">RTS 2019/I </v>
      </c>
      <c r="I289" s="153"/>
      <c r="J289" s="153"/>
      <c r="K289" s="153"/>
      <c r="L289" s="153"/>
      <c r="M289" s="153"/>
      <c r="N289" s="153"/>
      <c r="O289" s="153"/>
      <c r="P289" s="153" t="s">
        <v>122</v>
      </c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  <c r="AR289" s="153"/>
      <c r="AS289" s="153"/>
    </row>
    <row r="290" spans="1:45" outlineLevel="1" x14ac:dyDescent="0.2">
      <c r="A290" s="154"/>
      <c r="B290" s="158"/>
      <c r="C290" s="191" t="s">
        <v>417</v>
      </c>
      <c r="D290" s="161"/>
      <c r="E290" s="167">
        <v>1.8480000000000001</v>
      </c>
      <c r="F290" s="173"/>
      <c r="G290" s="173"/>
      <c r="H290" s="173">
        <f t="shared" si="4"/>
        <v>0</v>
      </c>
      <c r="I290" s="153"/>
      <c r="J290" s="153"/>
      <c r="K290" s="153"/>
      <c r="L290" s="153"/>
      <c r="M290" s="153"/>
      <c r="N290" s="153"/>
      <c r="O290" s="153"/>
      <c r="P290" s="153" t="s">
        <v>118</v>
      </c>
      <c r="Q290" s="153">
        <v>0</v>
      </c>
      <c r="R290" s="153"/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53"/>
    </row>
    <row r="291" spans="1:45" ht="22.5" outlineLevel="1" x14ac:dyDescent="0.2">
      <c r="A291" s="154">
        <v>93</v>
      </c>
      <c r="B291" s="158" t="s">
        <v>418</v>
      </c>
      <c r="C291" s="190" t="s">
        <v>419</v>
      </c>
      <c r="D291" s="160" t="s">
        <v>121</v>
      </c>
      <c r="E291" s="166">
        <v>24.876799999999999</v>
      </c>
      <c r="F291" s="172"/>
      <c r="G291" s="173">
        <f>ROUND(E291*F291,2)</f>
        <v>0</v>
      </c>
      <c r="H291" s="173" t="str">
        <f t="shared" si="4"/>
        <v xml:space="preserve">RTS 2019/I </v>
      </c>
      <c r="I291" s="153"/>
      <c r="J291" s="153"/>
      <c r="K291" s="153"/>
      <c r="L291" s="153"/>
      <c r="M291" s="153"/>
      <c r="N291" s="153"/>
      <c r="O291" s="153"/>
      <c r="P291" s="153" t="s">
        <v>122</v>
      </c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</row>
    <row r="292" spans="1:45" outlineLevel="1" x14ac:dyDescent="0.2">
      <c r="A292" s="154"/>
      <c r="B292" s="158"/>
      <c r="C292" s="191" t="s">
        <v>420</v>
      </c>
      <c r="D292" s="161"/>
      <c r="E292" s="167">
        <v>24.876799999999999</v>
      </c>
      <c r="F292" s="173"/>
      <c r="G292" s="173"/>
      <c r="H292" s="173">
        <f t="shared" si="4"/>
        <v>0</v>
      </c>
      <c r="I292" s="153"/>
      <c r="J292" s="153"/>
      <c r="K292" s="153"/>
      <c r="L292" s="153"/>
      <c r="M292" s="153"/>
      <c r="N292" s="153"/>
      <c r="O292" s="153"/>
      <c r="P292" s="153" t="s">
        <v>118</v>
      </c>
      <c r="Q292" s="153">
        <v>0</v>
      </c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53"/>
    </row>
    <row r="293" spans="1:45" outlineLevel="1" x14ac:dyDescent="0.2">
      <c r="A293" s="154">
        <v>94</v>
      </c>
      <c r="B293" s="158" t="s">
        <v>421</v>
      </c>
      <c r="C293" s="190" t="s">
        <v>422</v>
      </c>
      <c r="D293" s="160" t="s">
        <v>205</v>
      </c>
      <c r="E293" s="166">
        <v>3</v>
      </c>
      <c r="F293" s="172"/>
      <c r="G293" s="173">
        <f>ROUND(E293*F293,2)</f>
        <v>0</v>
      </c>
      <c r="H293" s="173" t="str">
        <f t="shared" si="4"/>
        <v xml:space="preserve">RTS 2019/I </v>
      </c>
      <c r="I293" s="153"/>
      <c r="J293" s="153"/>
      <c r="K293" s="153"/>
      <c r="L293" s="153"/>
      <c r="M293" s="153"/>
      <c r="N293" s="153"/>
      <c r="O293" s="153"/>
      <c r="P293" s="153" t="s">
        <v>122</v>
      </c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  <c r="AR293" s="153"/>
      <c r="AS293" s="153"/>
    </row>
    <row r="294" spans="1:45" outlineLevel="1" x14ac:dyDescent="0.2">
      <c r="A294" s="154"/>
      <c r="B294" s="158"/>
      <c r="C294" s="191" t="s">
        <v>423</v>
      </c>
      <c r="D294" s="161"/>
      <c r="E294" s="167">
        <v>2</v>
      </c>
      <c r="F294" s="173"/>
      <c r="G294" s="173"/>
      <c r="H294" s="173">
        <f t="shared" si="4"/>
        <v>0</v>
      </c>
      <c r="I294" s="153"/>
      <c r="J294" s="153"/>
      <c r="K294" s="153"/>
      <c r="L294" s="153"/>
      <c r="M294" s="153"/>
      <c r="N294" s="153"/>
      <c r="O294" s="153"/>
      <c r="P294" s="153" t="s">
        <v>118</v>
      </c>
      <c r="Q294" s="153">
        <v>0</v>
      </c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3"/>
    </row>
    <row r="295" spans="1:45" outlineLevel="1" x14ac:dyDescent="0.2">
      <c r="A295" s="154"/>
      <c r="B295" s="158"/>
      <c r="C295" s="191" t="s">
        <v>424</v>
      </c>
      <c r="D295" s="161"/>
      <c r="E295" s="167">
        <v>1</v>
      </c>
      <c r="F295" s="173"/>
      <c r="G295" s="173"/>
      <c r="H295" s="173">
        <f t="shared" si="4"/>
        <v>0</v>
      </c>
      <c r="I295" s="153"/>
      <c r="J295" s="153"/>
      <c r="K295" s="153"/>
      <c r="L295" s="153"/>
      <c r="M295" s="153"/>
      <c r="N295" s="153"/>
      <c r="O295" s="153"/>
      <c r="P295" s="153" t="s">
        <v>118</v>
      </c>
      <c r="Q295" s="153">
        <v>0</v>
      </c>
      <c r="R295" s="153"/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53"/>
    </row>
    <row r="296" spans="1:45" outlineLevel="1" x14ac:dyDescent="0.2">
      <c r="A296" s="154">
        <v>95</v>
      </c>
      <c r="B296" s="158" t="s">
        <v>425</v>
      </c>
      <c r="C296" s="190" t="s">
        <v>426</v>
      </c>
      <c r="D296" s="160" t="s">
        <v>121</v>
      </c>
      <c r="E296" s="166">
        <v>4.3339999999999996</v>
      </c>
      <c r="F296" s="172"/>
      <c r="G296" s="173">
        <f>ROUND(E296*F296,2)</f>
        <v>0</v>
      </c>
      <c r="H296" s="173" t="str">
        <f t="shared" si="4"/>
        <v xml:space="preserve">RTS 2019/I </v>
      </c>
      <c r="I296" s="153"/>
      <c r="J296" s="153"/>
      <c r="K296" s="153"/>
      <c r="L296" s="153"/>
      <c r="M296" s="153"/>
      <c r="N296" s="153"/>
      <c r="O296" s="153"/>
      <c r="P296" s="153" t="s">
        <v>122</v>
      </c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  <c r="AA296" s="153"/>
      <c r="AB296" s="153"/>
      <c r="AC296" s="153"/>
      <c r="AD296" s="153"/>
      <c r="AE296" s="153"/>
      <c r="AF296" s="153"/>
      <c r="AG296" s="153"/>
      <c r="AH296" s="153"/>
      <c r="AI296" s="153"/>
      <c r="AJ296" s="153"/>
      <c r="AK296" s="153"/>
      <c r="AL296" s="153"/>
      <c r="AM296" s="153"/>
      <c r="AN296" s="153"/>
      <c r="AO296" s="153"/>
      <c r="AP296" s="153"/>
      <c r="AQ296" s="153"/>
      <c r="AR296" s="153"/>
      <c r="AS296" s="153"/>
    </row>
    <row r="297" spans="1:45" outlineLevel="1" x14ac:dyDescent="0.2">
      <c r="A297" s="154"/>
      <c r="B297" s="158"/>
      <c r="C297" s="191" t="s">
        <v>427</v>
      </c>
      <c r="D297" s="161"/>
      <c r="E297" s="167">
        <v>2.758</v>
      </c>
      <c r="F297" s="173"/>
      <c r="G297" s="173"/>
      <c r="H297" s="173">
        <f t="shared" si="4"/>
        <v>0</v>
      </c>
      <c r="I297" s="153"/>
      <c r="J297" s="153"/>
      <c r="K297" s="153"/>
      <c r="L297" s="153"/>
      <c r="M297" s="153"/>
      <c r="N297" s="153"/>
      <c r="O297" s="153"/>
      <c r="P297" s="153" t="s">
        <v>118</v>
      </c>
      <c r="Q297" s="153">
        <v>0</v>
      </c>
      <c r="R297" s="153"/>
      <c r="S297" s="153"/>
      <c r="T297" s="153"/>
      <c r="U297" s="153"/>
      <c r="V297" s="153"/>
      <c r="W297" s="153"/>
      <c r="X297" s="153"/>
      <c r="Y297" s="153"/>
      <c r="Z297" s="153"/>
      <c r="AA297" s="153"/>
      <c r="AB297" s="153"/>
      <c r="AC297" s="153"/>
      <c r="AD297" s="153"/>
      <c r="AE297" s="153"/>
      <c r="AF297" s="153"/>
      <c r="AG297" s="153"/>
      <c r="AH297" s="153"/>
      <c r="AI297" s="153"/>
      <c r="AJ297" s="153"/>
      <c r="AK297" s="153"/>
      <c r="AL297" s="153"/>
      <c r="AM297" s="153"/>
      <c r="AN297" s="153"/>
      <c r="AO297" s="153"/>
      <c r="AP297" s="153"/>
      <c r="AQ297" s="153"/>
      <c r="AR297" s="153"/>
      <c r="AS297" s="153"/>
    </row>
    <row r="298" spans="1:45" outlineLevel="1" x14ac:dyDescent="0.2">
      <c r="A298" s="154"/>
      <c r="B298" s="158"/>
      <c r="C298" s="191" t="s">
        <v>428</v>
      </c>
      <c r="D298" s="161"/>
      <c r="E298" s="167">
        <v>1.5760000000000001</v>
      </c>
      <c r="F298" s="173"/>
      <c r="G298" s="173"/>
      <c r="H298" s="173">
        <f t="shared" si="4"/>
        <v>0</v>
      </c>
      <c r="I298" s="153"/>
      <c r="J298" s="153"/>
      <c r="K298" s="153"/>
      <c r="L298" s="153"/>
      <c r="M298" s="153"/>
      <c r="N298" s="153"/>
      <c r="O298" s="153"/>
      <c r="P298" s="153" t="s">
        <v>118</v>
      </c>
      <c r="Q298" s="153">
        <v>0</v>
      </c>
      <c r="R298" s="153"/>
      <c r="S298" s="153"/>
      <c r="T298" s="153"/>
      <c r="U298" s="153"/>
      <c r="V298" s="153"/>
      <c r="W298" s="153"/>
      <c r="X298" s="153"/>
      <c r="Y298" s="153"/>
      <c r="Z298" s="153"/>
      <c r="AA298" s="153"/>
      <c r="AB298" s="153"/>
      <c r="AC298" s="153"/>
      <c r="AD298" s="153"/>
      <c r="AE298" s="153"/>
      <c r="AF298" s="153"/>
      <c r="AG298" s="153"/>
      <c r="AH298" s="153"/>
      <c r="AI298" s="153"/>
      <c r="AJ298" s="153"/>
      <c r="AK298" s="153"/>
      <c r="AL298" s="153"/>
      <c r="AM298" s="153"/>
      <c r="AN298" s="153"/>
      <c r="AO298" s="153"/>
      <c r="AP298" s="153"/>
      <c r="AQ298" s="153"/>
      <c r="AR298" s="153"/>
      <c r="AS298" s="153"/>
    </row>
    <row r="299" spans="1:45" outlineLevel="1" x14ac:dyDescent="0.2">
      <c r="A299" s="154">
        <v>96</v>
      </c>
      <c r="B299" s="158" t="s">
        <v>429</v>
      </c>
      <c r="C299" s="190" t="s">
        <v>430</v>
      </c>
      <c r="D299" s="160" t="s">
        <v>121</v>
      </c>
      <c r="E299" s="166">
        <v>4.5136000000000003</v>
      </c>
      <c r="F299" s="172"/>
      <c r="G299" s="173">
        <f>ROUND(E299*F299,2)</f>
        <v>0</v>
      </c>
      <c r="H299" s="173" t="str">
        <f t="shared" si="4"/>
        <v xml:space="preserve">RTS 2019/I </v>
      </c>
      <c r="I299" s="153"/>
      <c r="J299" s="153"/>
      <c r="K299" s="153"/>
      <c r="L299" s="153"/>
      <c r="M299" s="153"/>
      <c r="N299" s="153"/>
      <c r="O299" s="153"/>
      <c r="P299" s="153" t="s">
        <v>122</v>
      </c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  <c r="AA299" s="153"/>
      <c r="AB299" s="153"/>
      <c r="AC299" s="153"/>
      <c r="AD299" s="153"/>
      <c r="AE299" s="153"/>
      <c r="AF299" s="153"/>
      <c r="AG299" s="153"/>
      <c r="AH299" s="153"/>
      <c r="AI299" s="153"/>
      <c r="AJ299" s="153"/>
      <c r="AK299" s="153"/>
      <c r="AL299" s="153"/>
      <c r="AM299" s="153"/>
      <c r="AN299" s="153"/>
      <c r="AO299" s="153"/>
      <c r="AP299" s="153"/>
      <c r="AQ299" s="153"/>
      <c r="AR299" s="153"/>
      <c r="AS299" s="153"/>
    </row>
    <row r="300" spans="1:45" outlineLevel="1" x14ac:dyDescent="0.2">
      <c r="A300" s="154"/>
      <c r="B300" s="158"/>
      <c r="C300" s="191" t="s">
        <v>431</v>
      </c>
      <c r="D300" s="161"/>
      <c r="E300" s="167">
        <v>4.5136000000000003</v>
      </c>
      <c r="F300" s="173"/>
      <c r="G300" s="173"/>
      <c r="H300" s="173">
        <f t="shared" si="4"/>
        <v>0</v>
      </c>
      <c r="I300" s="153"/>
      <c r="J300" s="153"/>
      <c r="K300" s="153"/>
      <c r="L300" s="153"/>
      <c r="M300" s="153"/>
      <c r="N300" s="153"/>
      <c r="O300" s="153"/>
      <c r="P300" s="153" t="s">
        <v>118</v>
      </c>
      <c r="Q300" s="153">
        <v>0</v>
      </c>
      <c r="R300" s="153"/>
      <c r="S300" s="153"/>
      <c r="T300" s="153"/>
      <c r="U300" s="153"/>
      <c r="V300" s="153"/>
      <c r="W300" s="153"/>
      <c r="X300" s="153"/>
      <c r="Y300" s="153"/>
      <c r="Z300" s="153"/>
      <c r="AA300" s="153"/>
      <c r="AB300" s="153"/>
      <c r="AC300" s="153"/>
      <c r="AD300" s="153"/>
      <c r="AE300" s="153"/>
      <c r="AF300" s="153"/>
      <c r="AG300" s="153"/>
      <c r="AH300" s="153"/>
      <c r="AI300" s="153"/>
      <c r="AJ300" s="153"/>
      <c r="AK300" s="153"/>
      <c r="AL300" s="153"/>
      <c r="AM300" s="153"/>
      <c r="AN300" s="153"/>
      <c r="AO300" s="153"/>
      <c r="AP300" s="153"/>
      <c r="AQ300" s="153"/>
      <c r="AR300" s="153"/>
      <c r="AS300" s="153"/>
    </row>
    <row r="301" spans="1:45" outlineLevel="1" x14ac:dyDescent="0.2">
      <c r="A301" s="154">
        <v>97</v>
      </c>
      <c r="B301" s="158" t="s">
        <v>432</v>
      </c>
      <c r="C301" s="190" t="s">
        <v>433</v>
      </c>
      <c r="D301" s="160" t="s">
        <v>121</v>
      </c>
      <c r="E301" s="166">
        <v>0.76759999999999995</v>
      </c>
      <c r="F301" s="172"/>
      <c r="G301" s="173">
        <f>ROUND(E301*F301,2)</f>
        <v>0</v>
      </c>
      <c r="H301" s="173" t="str">
        <f t="shared" si="4"/>
        <v xml:space="preserve">RTS 2019/I </v>
      </c>
      <c r="I301" s="153"/>
      <c r="J301" s="153"/>
      <c r="K301" s="153"/>
      <c r="L301" s="153"/>
      <c r="M301" s="153"/>
      <c r="N301" s="153"/>
      <c r="O301" s="153"/>
      <c r="P301" s="153" t="s">
        <v>122</v>
      </c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  <c r="AA301" s="153"/>
      <c r="AB301" s="153"/>
      <c r="AC301" s="153"/>
      <c r="AD301" s="153"/>
      <c r="AE301" s="153"/>
      <c r="AF301" s="153"/>
      <c r="AG301" s="153"/>
      <c r="AH301" s="153"/>
      <c r="AI301" s="153"/>
      <c r="AJ301" s="153"/>
      <c r="AK301" s="153"/>
      <c r="AL301" s="153"/>
      <c r="AM301" s="153"/>
      <c r="AN301" s="153"/>
      <c r="AO301" s="153"/>
      <c r="AP301" s="153"/>
      <c r="AQ301" s="153"/>
      <c r="AR301" s="153"/>
      <c r="AS301" s="153"/>
    </row>
    <row r="302" spans="1:45" outlineLevel="1" x14ac:dyDescent="0.2">
      <c r="A302" s="154"/>
      <c r="B302" s="158"/>
      <c r="C302" s="191" t="s">
        <v>434</v>
      </c>
      <c r="D302" s="161"/>
      <c r="E302" s="167">
        <v>0.76759999999999995</v>
      </c>
      <c r="F302" s="173"/>
      <c r="G302" s="173"/>
      <c r="H302" s="173">
        <f t="shared" si="4"/>
        <v>0</v>
      </c>
      <c r="I302" s="153"/>
      <c r="J302" s="153"/>
      <c r="K302" s="153"/>
      <c r="L302" s="153"/>
      <c r="M302" s="153"/>
      <c r="N302" s="153"/>
      <c r="O302" s="153"/>
      <c r="P302" s="153" t="s">
        <v>118</v>
      </c>
      <c r="Q302" s="153">
        <v>0</v>
      </c>
      <c r="R302" s="153"/>
      <c r="S302" s="153"/>
      <c r="T302" s="153"/>
      <c r="U302" s="153"/>
      <c r="V302" s="153"/>
      <c r="W302" s="153"/>
      <c r="X302" s="153"/>
      <c r="Y302" s="153"/>
      <c r="Z302" s="153"/>
      <c r="AA302" s="153"/>
      <c r="AB302" s="153"/>
      <c r="AC302" s="153"/>
      <c r="AD302" s="153"/>
      <c r="AE302" s="153"/>
      <c r="AF302" s="153"/>
      <c r="AG302" s="153"/>
      <c r="AH302" s="153"/>
      <c r="AI302" s="153"/>
      <c r="AJ302" s="153"/>
      <c r="AK302" s="153"/>
      <c r="AL302" s="153"/>
      <c r="AM302" s="153"/>
      <c r="AN302" s="153"/>
      <c r="AO302" s="153"/>
      <c r="AP302" s="153"/>
      <c r="AQ302" s="153"/>
      <c r="AR302" s="153"/>
      <c r="AS302" s="153"/>
    </row>
    <row r="303" spans="1:45" outlineLevel="1" x14ac:dyDescent="0.2">
      <c r="A303" s="154">
        <v>98</v>
      </c>
      <c r="B303" s="158" t="s">
        <v>435</v>
      </c>
      <c r="C303" s="190" t="s">
        <v>436</v>
      </c>
      <c r="D303" s="160" t="s">
        <v>146</v>
      </c>
      <c r="E303" s="166">
        <v>0.63629999999999998</v>
      </c>
      <c r="F303" s="172"/>
      <c r="G303" s="173">
        <f>ROUND(E303*F303,2)</f>
        <v>0</v>
      </c>
      <c r="H303" s="173" t="str">
        <f t="shared" si="4"/>
        <v xml:space="preserve">RTS 2019/I </v>
      </c>
      <c r="I303" s="153"/>
      <c r="J303" s="153"/>
      <c r="K303" s="153"/>
      <c r="L303" s="153"/>
      <c r="M303" s="153"/>
      <c r="N303" s="153"/>
      <c r="O303" s="153"/>
      <c r="P303" s="153" t="s">
        <v>122</v>
      </c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  <c r="AA303" s="153"/>
      <c r="AB303" s="153"/>
      <c r="AC303" s="153"/>
      <c r="AD303" s="153"/>
      <c r="AE303" s="153"/>
      <c r="AF303" s="153"/>
      <c r="AG303" s="153"/>
      <c r="AH303" s="153"/>
      <c r="AI303" s="153"/>
      <c r="AJ303" s="153"/>
      <c r="AK303" s="153"/>
      <c r="AL303" s="153"/>
      <c r="AM303" s="153"/>
      <c r="AN303" s="153"/>
      <c r="AO303" s="153"/>
      <c r="AP303" s="153"/>
      <c r="AQ303" s="153"/>
      <c r="AR303" s="153"/>
      <c r="AS303" s="153"/>
    </row>
    <row r="304" spans="1:45" outlineLevel="1" x14ac:dyDescent="0.2">
      <c r="A304" s="154"/>
      <c r="B304" s="158"/>
      <c r="C304" s="191" t="s">
        <v>437</v>
      </c>
      <c r="D304" s="161"/>
      <c r="E304" s="167">
        <v>0.63629999999999998</v>
      </c>
      <c r="F304" s="173"/>
      <c r="G304" s="173"/>
      <c r="H304" s="173">
        <f t="shared" si="4"/>
        <v>0</v>
      </c>
      <c r="I304" s="153"/>
      <c r="J304" s="153"/>
      <c r="K304" s="153"/>
      <c r="L304" s="153"/>
      <c r="M304" s="153"/>
      <c r="N304" s="153"/>
      <c r="O304" s="153"/>
      <c r="P304" s="153" t="s">
        <v>118</v>
      </c>
      <c r="Q304" s="153">
        <v>0</v>
      </c>
      <c r="R304" s="153"/>
      <c r="S304" s="153"/>
      <c r="T304" s="153"/>
      <c r="U304" s="153"/>
      <c r="V304" s="153"/>
      <c r="W304" s="153"/>
      <c r="X304" s="153"/>
      <c r="Y304" s="153"/>
      <c r="Z304" s="153"/>
      <c r="AA304" s="153"/>
      <c r="AB304" s="153"/>
      <c r="AC304" s="153"/>
      <c r="AD304" s="153"/>
      <c r="AE304" s="153"/>
      <c r="AF304" s="153"/>
      <c r="AG304" s="153"/>
      <c r="AH304" s="153"/>
      <c r="AI304" s="153"/>
      <c r="AJ304" s="153"/>
      <c r="AK304" s="153"/>
      <c r="AL304" s="153"/>
      <c r="AM304" s="153"/>
      <c r="AN304" s="153"/>
      <c r="AO304" s="153"/>
      <c r="AP304" s="153"/>
      <c r="AQ304" s="153"/>
      <c r="AR304" s="153"/>
      <c r="AS304" s="153"/>
    </row>
    <row r="305" spans="1:45" outlineLevel="1" x14ac:dyDescent="0.2">
      <c r="A305" s="154">
        <v>99</v>
      </c>
      <c r="B305" s="158" t="s">
        <v>438</v>
      </c>
      <c r="C305" s="190" t="s">
        <v>439</v>
      </c>
      <c r="D305" s="160" t="s">
        <v>146</v>
      </c>
      <c r="E305" s="166">
        <v>6.5962199999999998</v>
      </c>
      <c r="F305" s="172"/>
      <c r="G305" s="173">
        <f>ROUND(E305*F305,2)</f>
        <v>0</v>
      </c>
      <c r="H305" s="173" t="str">
        <f t="shared" si="4"/>
        <v xml:space="preserve">RTS 2019/I </v>
      </c>
      <c r="I305" s="153"/>
      <c r="J305" s="153"/>
      <c r="K305" s="153"/>
      <c r="L305" s="153"/>
      <c r="M305" s="153"/>
      <c r="N305" s="153"/>
      <c r="O305" s="153"/>
      <c r="P305" s="153" t="s">
        <v>122</v>
      </c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  <c r="AA305" s="153"/>
      <c r="AB305" s="153"/>
      <c r="AC305" s="153"/>
      <c r="AD305" s="153"/>
      <c r="AE305" s="153"/>
      <c r="AF305" s="153"/>
      <c r="AG305" s="153"/>
      <c r="AH305" s="153"/>
      <c r="AI305" s="153"/>
      <c r="AJ305" s="153"/>
      <c r="AK305" s="153"/>
      <c r="AL305" s="153"/>
      <c r="AM305" s="153"/>
      <c r="AN305" s="153"/>
      <c r="AO305" s="153"/>
      <c r="AP305" s="153"/>
      <c r="AQ305" s="153"/>
      <c r="AR305" s="153"/>
      <c r="AS305" s="153"/>
    </row>
    <row r="306" spans="1:45" outlineLevel="1" x14ac:dyDescent="0.2">
      <c r="A306" s="154"/>
      <c r="B306" s="158"/>
      <c r="C306" s="191" t="s">
        <v>440</v>
      </c>
      <c r="D306" s="161"/>
      <c r="E306" s="167">
        <v>4.8654000000000002</v>
      </c>
      <c r="F306" s="173"/>
      <c r="G306" s="173"/>
      <c r="H306" s="173">
        <f t="shared" si="4"/>
        <v>0</v>
      </c>
      <c r="I306" s="153"/>
      <c r="J306" s="153"/>
      <c r="K306" s="153"/>
      <c r="L306" s="153"/>
      <c r="M306" s="153"/>
      <c r="N306" s="153"/>
      <c r="O306" s="153"/>
      <c r="P306" s="153" t="s">
        <v>118</v>
      </c>
      <c r="Q306" s="153">
        <v>0</v>
      </c>
      <c r="R306" s="153"/>
      <c r="S306" s="153"/>
      <c r="T306" s="153"/>
      <c r="U306" s="153"/>
      <c r="V306" s="153"/>
      <c r="W306" s="153"/>
      <c r="X306" s="153"/>
      <c r="Y306" s="153"/>
      <c r="Z306" s="153"/>
      <c r="AA306" s="153"/>
      <c r="AB306" s="153"/>
      <c r="AC306" s="153"/>
      <c r="AD306" s="153"/>
      <c r="AE306" s="153"/>
      <c r="AF306" s="153"/>
      <c r="AG306" s="153"/>
      <c r="AH306" s="153"/>
      <c r="AI306" s="153"/>
      <c r="AJ306" s="153"/>
      <c r="AK306" s="153"/>
      <c r="AL306" s="153"/>
      <c r="AM306" s="153"/>
      <c r="AN306" s="153"/>
      <c r="AO306" s="153"/>
      <c r="AP306" s="153"/>
      <c r="AQ306" s="153"/>
      <c r="AR306" s="153"/>
      <c r="AS306" s="153"/>
    </row>
    <row r="307" spans="1:45" outlineLevel="1" x14ac:dyDescent="0.2">
      <c r="A307" s="154"/>
      <c r="B307" s="158"/>
      <c r="C307" s="191" t="s">
        <v>441</v>
      </c>
      <c r="D307" s="161"/>
      <c r="E307" s="167">
        <v>1.73082</v>
      </c>
      <c r="F307" s="173"/>
      <c r="G307" s="173"/>
      <c r="H307" s="173">
        <f t="shared" si="4"/>
        <v>0</v>
      </c>
      <c r="I307" s="153"/>
      <c r="J307" s="153"/>
      <c r="K307" s="153"/>
      <c r="L307" s="153"/>
      <c r="M307" s="153"/>
      <c r="N307" s="153"/>
      <c r="O307" s="153"/>
      <c r="P307" s="153" t="s">
        <v>118</v>
      </c>
      <c r="Q307" s="153">
        <v>0</v>
      </c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  <c r="AD307" s="153"/>
      <c r="AE307" s="153"/>
      <c r="AF307" s="153"/>
      <c r="AG307" s="153"/>
      <c r="AH307" s="153"/>
      <c r="AI307" s="153"/>
      <c r="AJ307" s="153"/>
      <c r="AK307" s="153"/>
      <c r="AL307" s="153"/>
      <c r="AM307" s="153"/>
      <c r="AN307" s="153"/>
      <c r="AO307" s="153"/>
      <c r="AP307" s="153"/>
      <c r="AQ307" s="153"/>
      <c r="AR307" s="153"/>
      <c r="AS307" s="153"/>
    </row>
    <row r="308" spans="1:45" outlineLevel="1" x14ac:dyDescent="0.2">
      <c r="A308" s="154">
        <v>100</v>
      </c>
      <c r="B308" s="158" t="s">
        <v>442</v>
      </c>
      <c r="C308" s="190" t="s">
        <v>443</v>
      </c>
      <c r="D308" s="160" t="s">
        <v>205</v>
      </c>
      <c r="E308" s="166">
        <v>1</v>
      </c>
      <c r="F308" s="172"/>
      <c r="G308" s="173">
        <f>ROUND(E308*F308,2)</f>
        <v>0</v>
      </c>
      <c r="H308" s="173" t="str">
        <f t="shared" si="4"/>
        <v xml:space="preserve">RTS 2019/I </v>
      </c>
      <c r="I308" s="153"/>
      <c r="J308" s="153"/>
      <c r="K308" s="153"/>
      <c r="L308" s="153"/>
      <c r="M308" s="153"/>
      <c r="N308" s="153"/>
      <c r="O308" s="153"/>
      <c r="P308" s="153" t="s">
        <v>116</v>
      </c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  <c r="AD308" s="153"/>
      <c r="AE308" s="153"/>
      <c r="AF308" s="153"/>
      <c r="AG308" s="153"/>
      <c r="AH308" s="153"/>
      <c r="AI308" s="153"/>
      <c r="AJ308" s="153"/>
      <c r="AK308" s="153"/>
      <c r="AL308" s="153"/>
      <c r="AM308" s="153"/>
      <c r="AN308" s="153"/>
      <c r="AO308" s="153"/>
      <c r="AP308" s="153"/>
      <c r="AQ308" s="153"/>
      <c r="AR308" s="153"/>
      <c r="AS308" s="153"/>
    </row>
    <row r="309" spans="1:45" outlineLevel="1" x14ac:dyDescent="0.2">
      <c r="A309" s="154"/>
      <c r="B309" s="158"/>
      <c r="C309" s="191" t="s">
        <v>444</v>
      </c>
      <c r="D309" s="161"/>
      <c r="E309" s="167">
        <v>1</v>
      </c>
      <c r="F309" s="173"/>
      <c r="G309" s="173"/>
      <c r="H309" s="173">
        <f t="shared" si="4"/>
        <v>0</v>
      </c>
      <c r="I309" s="153"/>
      <c r="J309" s="153"/>
      <c r="K309" s="153"/>
      <c r="L309" s="153"/>
      <c r="M309" s="153"/>
      <c r="N309" s="153"/>
      <c r="O309" s="153"/>
      <c r="P309" s="153" t="s">
        <v>118</v>
      </c>
      <c r="Q309" s="153">
        <v>0</v>
      </c>
      <c r="R309" s="153"/>
      <c r="S309" s="153"/>
      <c r="T309" s="153"/>
      <c r="U309" s="153"/>
      <c r="V309" s="153"/>
      <c r="W309" s="153"/>
      <c r="X309" s="153"/>
      <c r="Y309" s="153"/>
      <c r="Z309" s="153"/>
      <c r="AA309" s="153"/>
      <c r="AB309" s="153"/>
      <c r="AC309" s="153"/>
      <c r="AD309" s="153"/>
      <c r="AE309" s="153"/>
      <c r="AF309" s="153"/>
      <c r="AG309" s="153"/>
      <c r="AH309" s="153"/>
      <c r="AI309" s="153"/>
      <c r="AJ309" s="153"/>
      <c r="AK309" s="153"/>
      <c r="AL309" s="153"/>
      <c r="AM309" s="153"/>
      <c r="AN309" s="153"/>
      <c r="AO309" s="153"/>
      <c r="AP309" s="153"/>
      <c r="AQ309" s="153"/>
      <c r="AR309" s="153"/>
      <c r="AS309" s="153"/>
    </row>
    <row r="310" spans="1:45" outlineLevel="1" x14ac:dyDescent="0.2">
      <c r="A310" s="154">
        <v>101</v>
      </c>
      <c r="B310" s="158" t="s">
        <v>445</v>
      </c>
      <c r="C310" s="190" t="s">
        <v>446</v>
      </c>
      <c r="D310" s="160" t="s">
        <v>205</v>
      </c>
      <c r="E310" s="166">
        <v>1</v>
      </c>
      <c r="F310" s="172"/>
      <c r="G310" s="173">
        <f>ROUND(E310*F310,2)</f>
        <v>0</v>
      </c>
      <c r="H310" s="173" t="str">
        <f t="shared" si="4"/>
        <v xml:space="preserve">RTS 2019/I </v>
      </c>
      <c r="I310" s="153"/>
      <c r="J310" s="153"/>
      <c r="K310" s="153"/>
      <c r="L310" s="153"/>
      <c r="M310" s="153"/>
      <c r="N310" s="153"/>
      <c r="O310" s="153"/>
      <c r="P310" s="153" t="s">
        <v>116</v>
      </c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  <c r="AA310" s="153"/>
      <c r="AB310" s="153"/>
      <c r="AC310" s="153"/>
      <c r="AD310" s="153"/>
      <c r="AE310" s="153"/>
      <c r="AF310" s="153"/>
      <c r="AG310" s="153"/>
      <c r="AH310" s="153"/>
      <c r="AI310" s="153"/>
      <c r="AJ310" s="153"/>
      <c r="AK310" s="153"/>
      <c r="AL310" s="153"/>
      <c r="AM310" s="153"/>
      <c r="AN310" s="153"/>
      <c r="AO310" s="153"/>
      <c r="AP310" s="153"/>
      <c r="AQ310" s="153"/>
      <c r="AR310" s="153"/>
      <c r="AS310" s="153"/>
    </row>
    <row r="311" spans="1:45" outlineLevel="1" x14ac:dyDescent="0.2">
      <c r="A311" s="154"/>
      <c r="B311" s="158"/>
      <c r="C311" s="191" t="s">
        <v>447</v>
      </c>
      <c r="D311" s="161"/>
      <c r="E311" s="167">
        <v>1</v>
      </c>
      <c r="F311" s="173"/>
      <c r="G311" s="173"/>
      <c r="H311" s="173">
        <f t="shared" si="4"/>
        <v>0</v>
      </c>
      <c r="I311" s="153"/>
      <c r="J311" s="153"/>
      <c r="K311" s="153"/>
      <c r="L311" s="153"/>
      <c r="M311" s="153"/>
      <c r="N311" s="153"/>
      <c r="O311" s="153"/>
      <c r="P311" s="153" t="s">
        <v>118</v>
      </c>
      <c r="Q311" s="153">
        <v>0</v>
      </c>
      <c r="R311" s="153"/>
      <c r="S311" s="153"/>
      <c r="T311" s="153"/>
      <c r="U311" s="153"/>
      <c r="V311" s="153"/>
      <c r="W311" s="153"/>
      <c r="X311" s="153"/>
      <c r="Y311" s="153"/>
      <c r="Z311" s="153"/>
      <c r="AA311" s="153"/>
      <c r="AB311" s="153"/>
      <c r="AC311" s="153"/>
      <c r="AD311" s="153"/>
      <c r="AE311" s="153"/>
      <c r="AF311" s="153"/>
      <c r="AG311" s="153"/>
      <c r="AH311" s="153"/>
      <c r="AI311" s="153"/>
      <c r="AJ311" s="153"/>
      <c r="AK311" s="153"/>
      <c r="AL311" s="153"/>
      <c r="AM311" s="153"/>
      <c r="AN311" s="153"/>
      <c r="AO311" s="153"/>
      <c r="AP311" s="153"/>
      <c r="AQ311" s="153"/>
      <c r="AR311" s="153"/>
      <c r="AS311" s="153"/>
    </row>
    <row r="312" spans="1:45" outlineLevel="1" x14ac:dyDescent="0.2">
      <c r="A312" s="154">
        <v>102</v>
      </c>
      <c r="B312" s="158" t="s">
        <v>448</v>
      </c>
      <c r="C312" s="190" t="s">
        <v>449</v>
      </c>
      <c r="D312" s="160" t="s">
        <v>121</v>
      </c>
      <c r="E312" s="166">
        <v>4.16</v>
      </c>
      <c r="F312" s="172"/>
      <c r="G312" s="173">
        <f>ROUND(E312*F312,2)</f>
        <v>0</v>
      </c>
      <c r="H312" s="173" t="str">
        <f t="shared" si="4"/>
        <v xml:space="preserve">RTS 2019/I </v>
      </c>
      <c r="I312" s="153"/>
      <c r="J312" s="153"/>
      <c r="K312" s="153"/>
      <c r="L312" s="153"/>
      <c r="M312" s="153"/>
      <c r="N312" s="153"/>
      <c r="O312" s="153"/>
      <c r="P312" s="153" t="s">
        <v>122</v>
      </c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53"/>
      <c r="AE312" s="153"/>
      <c r="AF312" s="153"/>
      <c r="AG312" s="153"/>
      <c r="AH312" s="153"/>
      <c r="AI312" s="153"/>
      <c r="AJ312" s="153"/>
      <c r="AK312" s="153"/>
      <c r="AL312" s="153"/>
      <c r="AM312" s="153"/>
      <c r="AN312" s="153"/>
      <c r="AO312" s="153"/>
      <c r="AP312" s="153"/>
      <c r="AQ312" s="153"/>
      <c r="AR312" s="153"/>
      <c r="AS312" s="153"/>
    </row>
    <row r="313" spans="1:45" outlineLevel="1" x14ac:dyDescent="0.2">
      <c r="A313" s="154"/>
      <c r="B313" s="158"/>
      <c r="C313" s="191" t="s">
        <v>450</v>
      </c>
      <c r="D313" s="161"/>
      <c r="E313" s="167">
        <v>4.16</v>
      </c>
      <c r="F313" s="173"/>
      <c r="G313" s="173"/>
      <c r="H313" s="173">
        <f t="shared" si="4"/>
        <v>0</v>
      </c>
      <c r="I313" s="153"/>
      <c r="J313" s="153"/>
      <c r="K313" s="153"/>
      <c r="L313" s="153"/>
      <c r="M313" s="153"/>
      <c r="N313" s="153"/>
      <c r="O313" s="153"/>
      <c r="P313" s="153" t="s">
        <v>118</v>
      </c>
      <c r="Q313" s="153">
        <v>0</v>
      </c>
      <c r="R313" s="153"/>
      <c r="S313" s="153"/>
      <c r="T313" s="153"/>
      <c r="U313" s="153"/>
      <c r="V313" s="153"/>
      <c r="W313" s="153"/>
      <c r="X313" s="153"/>
      <c r="Y313" s="153"/>
      <c r="Z313" s="153"/>
      <c r="AA313" s="153"/>
      <c r="AB313" s="153"/>
      <c r="AC313" s="153"/>
      <c r="AD313" s="153"/>
      <c r="AE313" s="153"/>
      <c r="AF313" s="153"/>
      <c r="AG313" s="153"/>
      <c r="AH313" s="153"/>
      <c r="AI313" s="153"/>
      <c r="AJ313" s="153"/>
      <c r="AK313" s="153"/>
      <c r="AL313" s="153"/>
      <c r="AM313" s="153"/>
      <c r="AN313" s="153"/>
      <c r="AO313" s="153"/>
      <c r="AP313" s="153"/>
      <c r="AQ313" s="153"/>
      <c r="AR313" s="153"/>
      <c r="AS313" s="153"/>
    </row>
    <row r="314" spans="1:45" outlineLevel="1" x14ac:dyDescent="0.2">
      <c r="A314" s="154">
        <v>103</v>
      </c>
      <c r="B314" s="158" t="s">
        <v>451</v>
      </c>
      <c r="C314" s="190" t="s">
        <v>452</v>
      </c>
      <c r="D314" s="160" t="s">
        <v>121</v>
      </c>
      <c r="E314" s="166">
        <v>4.16</v>
      </c>
      <c r="F314" s="172"/>
      <c r="G314" s="173">
        <f>ROUND(E314*F314,2)</f>
        <v>0</v>
      </c>
      <c r="H314" s="173" t="str">
        <f t="shared" si="4"/>
        <v xml:space="preserve">RTS 2019/I </v>
      </c>
      <c r="I314" s="153"/>
      <c r="J314" s="153"/>
      <c r="K314" s="153"/>
      <c r="L314" s="153"/>
      <c r="M314" s="153"/>
      <c r="N314" s="153"/>
      <c r="O314" s="153"/>
      <c r="P314" s="153" t="s">
        <v>122</v>
      </c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  <c r="AA314" s="153"/>
      <c r="AB314" s="153"/>
      <c r="AC314" s="153"/>
      <c r="AD314" s="153"/>
      <c r="AE314" s="153"/>
      <c r="AF314" s="153"/>
      <c r="AG314" s="153"/>
      <c r="AH314" s="153"/>
      <c r="AI314" s="153"/>
      <c r="AJ314" s="153"/>
      <c r="AK314" s="153"/>
      <c r="AL314" s="153"/>
      <c r="AM314" s="153"/>
      <c r="AN314" s="153"/>
      <c r="AO314" s="153"/>
      <c r="AP314" s="153"/>
      <c r="AQ314" s="153"/>
      <c r="AR314" s="153"/>
      <c r="AS314" s="153"/>
    </row>
    <row r="315" spans="1:45" outlineLevel="1" x14ac:dyDescent="0.2">
      <c r="A315" s="154"/>
      <c r="B315" s="158"/>
      <c r="C315" s="191" t="s">
        <v>450</v>
      </c>
      <c r="D315" s="161"/>
      <c r="E315" s="167">
        <v>4.16</v>
      </c>
      <c r="F315" s="173"/>
      <c r="G315" s="173"/>
      <c r="H315" s="173">
        <f t="shared" si="4"/>
        <v>0</v>
      </c>
      <c r="I315" s="153"/>
      <c r="J315" s="153"/>
      <c r="K315" s="153"/>
      <c r="L315" s="153"/>
      <c r="M315" s="153"/>
      <c r="N315" s="153"/>
      <c r="O315" s="153"/>
      <c r="P315" s="153" t="s">
        <v>118</v>
      </c>
      <c r="Q315" s="153">
        <v>0</v>
      </c>
      <c r="R315" s="153"/>
      <c r="S315" s="153"/>
      <c r="T315" s="153"/>
      <c r="U315" s="153"/>
      <c r="V315" s="153"/>
      <c r="W315" s="153"/>
      <c r="X315" s="153"/>
      <c r="Y315" s="153"/>
      <c r="Z315" s="153"/>
      <c r="AA315" s="153"/>
      <c r="AB315" s="153"/>
      <c r="AC315" s="153"/>
      <c r="AD315" s="153"/>
      <c r="AE315" s="153"/>
      <c r="AF315" s="153"/>
      <c r="AG315" s="153"/>
      <c r="AH315" s="153"/>
      <c r="AI315" s="153"/>
      <c r="AJ315" s="153"/>
      <c r="AK315" s="153"/>
      <c r="AL315" s="153"/>
      <c r="AM315" s="153"/>
      <c r="AN315" s="153"/>
      <c r="AO315" s="153"/>
      <c r="AP315" s="153"/>
      <c r="AQ315" s="153"/>
      <c r="AR315" s="153"/>
      <c r="AS315" s="153"/>
    </row>
    <row r="316" spans="1:45" outlineLevel="1" x14ac:dyDescent="0.2">
      <c r="A316" s="154">
        <v>104</v>
      </c>
      <c r="B316" s="158" t="s">
        <v>453</v>
      </c>
      <c r="C316" s="190" t="s">
        <v>454</v>
      </c>
      <c r="D316" s="160" t="s">
        <v>121</v>
      </c>
      <c r="E316" s="166">
        <v>22.77</v>
      </c>
      <c r="F316" s="172"/>
      <c r="G316" s="173">
        <f>ROUND(E316*F316,2)</f>
        <v>0</v>
      </c>
      <c r="H316" s="173" t="str">
        <f t="shared" si="4"/>
        <v xml:space="preserve">RTS 2019/I </v>
      </c>
      <c r="I316" s="153"/>
      <c r="J316" s="153"/>
      <c r="K316" s="153"/>
      <c r="L316" s="153"/>
      <c r="M316" s="153"/>
      <c r="N316" s="153"/>
      <c r="O316" s="153"/>
      <c r="P316" s="153" t="s">
        <v>122</v>
      </c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  <c r="AA316" s="153"/>
      <c r="AB316" s="153"/>
      <c r="AC316" s="153"/>
      <c r="AD316" s="153"/>
      <c r="AE316" s="153"/>
      <c r="AF316" s="153"/>
      <c r="AG316" s="153"/>
      <c r="AH316" s="153"/>
      <c r="AI316" s="153"/>
      <c r="AJ316" s="153"/>
      <c r="AK316" s="153"/>
      <c r="AL316" s="153"/>
      <c r="AM316" s="153"/>
      <c r="AN316" s="153"/>
      <c r="AO316" s="153"/>
      <c r="AP316" s="153"/>
      <c r="AQ316" s="153"/>
      <c r="AR316" s="153"/>
      <c r="AS316" s="153"/>
    </row>
    <row r="317" spans="1:45" outlineLevel="1" x14ac:dyDescent="0.2">
      <c r="A317" s="154"/>
      <c r="B317" s="158"/>
      <c r="C317" s="191" t="s">
        <v>455</v>
      </c>
      <c r="D317" s="161"/>
      <c r="E317" s="167"/>
      <c r="F317" s="173"/>
      <c r="G317" s="173"/>
      <c r="H317" s="173">
        <f t="shared" si="4"/>
        <v>0</v>
      </c>
      <c r="I317" s="153"/>
      <c r="J317" s="153"/>
      <c r="K317" s="153"/>
      <c r="L317" s="153"/>
      <c r="M317" s="153"/>
      <c r="N317" s="153"/>
      <c r="O317" s="153"/>
      <c r="P317" s="153" t="s">
        <v>118</v>
      </c>
      <c r="Q317" s="153">
        <v>0</v>
      </c>
      <c r="R317" s="153"/>
      <c r="S317" s="153"/>
      <c r="T317" s="153"/>
      <c r="U317" s="153"/>
      <c r="V317" s="153"/>
      <c r="W317" s="153"/>
      <c r="X317" s="153"/>
      <c r="Y317" s="153"/>
      <c r="Z317" s="153"/>
      <c r="AA317" s="153"/>
      <c r="AB317" s="153"/>
      <c r="AC317" s="153"/>
      <c r="AD317" s="153"/>
      <c r="AE317" s="153"/>
      <c r="AF317" s="153"/>
      <c r="AG317" s="153"/>
      <c r="AH317" s="153"/>
      <c r="AI317" s="153"/>
      <c r="AJ317" s="153"/>
      <c r="AK317" s="153"/>
      <c r="AL317" s="153"/>
      <c r="AM317" s="153"/>
      <c r="AN317" s="153"/>
      <c r="AO317" s="153"/>
      <c r="AP317" s="153"/>
      <c r="AQ317" s="153"/>
      <c r="AR317" s="153"/>
      <c r="AS317" s="153"/>
    </row>
    <row r="318" spans="1:45" outlineLevel="1" x14ac:dyDescent="0.2">
      <c r="A318" s="154"/>
      <c r="B318" s="158"/>
      <c r="C318" s="191" t="s">
        <v>456</v>
      </c>
      <c r="D318" s="161"/>
      <c r="E318" s="167">
        <v>13.72</v>
      </c>
      <c r="F318" s="173"/>
      <c r="G318" s="173"/>
      <c r="H318" s="173">
        <f t="shared" si="4"/>
        <v>0</v>
      </c>
      <c r="I318" s="153"/>
      <c r="J318" s="153"/>
      <c r="K318" s="153"/>
      <c r="L318" s="153"/>
      <c r="M318" s="153"/>
      <c r="N318" s="153"/>
      <c r="O318" s="153"/>
      <c r="P318" s="153" t="s">
        <v>118</v>
      </c>
      <c r="Q318" s="153">
        <v>0</v>
      </c>
      <c r="R318" s="153"/>
      <c r="S318" s="153"/>
      <c r="T318" s="153"/>
      <c r="U318" s="153"/>
      <c r="V318" s="153"/>
      <c r="W318" s="153"/>
      <c r="X318" s="153"/>
      <c r="Y318" s="153"/>
      <c r="Z318" s="153"/>
      <c r="AA318" s="153"/>
      <c r="AB318" s="153"/>
      <c r="AC318" s="153"/>
      <c r="AD318" s="153"/>
      <c r="AE318" s="153"/>
      <c r="AF318" s="153"/>
      <c r="AG318" s="153"/>
      <c r="AH318" s="153"/>
      <c r="AI318" s="153"/>
      <c r="AJ318" s="153"/>
      <c r="AK318" s="153"/>
      <c r="AL318" s="153"/>
      <c r="AM318" s="153"/>
      <c r="AN318" s="153"/>
      <c r="AO318" s="153"/>
      <c r="AP318" s="153"/>
      <c r="AQ318" s="153"/>
      <c r="AR318" s="153"/>
      <c r="AS318" s="153"/>
    </row>
    <row r="319" spans="1:45" outlineLevel="1" x14ac:dyDescent="0.2">
      <c r="A319" s="154"/>
      <c r="B319" s="158"/>
      <c r="C319" s="191" t="s">
        <v>457</v>
      </c>
      <c r="D319" s="161"/>
      <c r="E319" s="167">
        <v>5.73</v>
      </c>
      <c r="F319" s="173"/>
      <c r="G319" s="173"/>
      <c r="H319" s="173">
        <f t="shared" si="4"/>
        <v>0</v>
      </c>
      <c r="I319" s="153"/>
      <c r="J319" s="153"/>
      <c r="K319" s="153"/>
      <c r="L319" s="153"/>
      <c r="M319" s="153"/>
      <c r="N319" s="153"/>
      <c r="O319" s="153"/>
      <c r="P319" s="153" t="s">
        <v>118</v>
      </c>
      <c r="Q319" s="153">
        <v>0</v>
      </c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/>
      <c r="AG319" s="153"/>
      <c r="AH319" s="153"/>
      <c r="AI319" s="153"/>
      <c r="AJ319" s="153"/>
      <c r="AK319" s="153"/>
      <c r="AL319" s="153"/>
      <c r="AM319" s="153"/>
      <c r="AN319" s="153"/>
      <c r="AO319" s="153"/>
      <c r="AP319" s="153"/>
      <c r="AQ319" s="153"/>
      <c r="AR319" s="153"/>
      <c r="AS319" s="153"/>
    </row>
    <row r="320" spans="1:45" outlineLevel="1" x14ac:dyDescent="0.2">
      <c r="A320" s="154"/>
      <c r="B320" s="158"/>
      <c r="C320" s="191" t="s">
        <v>458</v>
      </c>
      <c r="D320" s="161"/>
      <c r="E320" s="167">
        <v>1.54</v>
      </c>
      <c r="F320" s="173"/>
      <c r="G320" s="173"/>
      <c r="H320" s="173">
        <f t="shared" si="4"/>
        <v>0</v>
      </c>
      <c r="I320" s="153"/>
      <c r="J320" s="153"/>
      <c r="K320" s="153"/>
      <c r="L320" s="153"/>
      <c r="M320" s="153"/>
      <c r="N320" s="153"/>
      <c r="O320" s="153"/>
      <c r="P320" s="153" t="s">
        <v>118</v>
      </c>
      <c r="Q320" s="153">
        <v>0</v>
      </c>
      <c r="R320" s="153"/>
      <c r="S320" s="153"/>
      <c r="T320" s="153"/>
      <c r="U320" s="153"/>
      <c r="V320" s="153"/>
      <c r="W320" s="153"/>
      <c r="X320" s="153"/>
      <c r="Y320" s="153"/>
      <c r="Z320" s="153"/>
      <c r="AA320" s="153"/>
      <c r="AB320" s="153"/>
      <c r="AC320" s="153"/>
      <c r="AD320" s="153"/>
      <c r="AE320" s="153"/>
      <c r="AF320" s="153"/>
      <c r="AG320" s="153"/>
      <c r="AH320" s="153"/>
      <c r="AI320" s="153"/>
      <c r="AJ320" s="153"/>
      <c r="AK320" s="153"/>
      <c r="AL320" s="153"/>
      <c r="AM320" s="153"/>
      <c r="AN320" s="153"/>
      <c r="AO320" s="153"/>
      <c r="AP320" s="153"/>
      <c r="AQ320" s="153"/>
      <c r="AR320" s="153"/>
      <c r="AS320" s="153"/>
    </row>
    <row r="321" spans="1:45" outlineLevel="1" x14ac:dyDescent="0.2">
      <c r="A321" s="154"/>
      <c r="B321" s="158"/>
      <c r="C321" s="191" t="s">
        <v>459</v>
      </c>
      <c r="D321" s="161"/>
      <c r="E321" s="167">
        <v>1.78</v>
      </c>
      <c r="F321" s="173"/>
      <c r="G321" s="173"/>
      <c r="H321" s="173">
        <f t="shared" si="4"/>
        <v>0</v>
      </c>
      <c r="I321" s="153"/>
      <c r="J321" s="153"/>
      <c r="K321" s="153"/>
      <c r="L321" s="153"/>
      <c r="M321" s="153"/>
      <c r="N321" s="153"/>
      <c r="O321" s="153"/>
      <c r="P321" s="153" t="s">
        <v>118</v>
      </c>
      <c r="Q321" s="153">
        <v>0</v>
      </c>
      <c r="R321" s="153"/>
      <c r="S321" s="153"/>
      <c r="T321" s="153"/>
      <c r="U321" s="153"/>
      <c r="V321" s="153"/>
      <c r="W321" s="153"/>
      <c r="X321" s="153"/>
      <c r="Y321" s="153"/>
      <c r="Z321" s="153"/>
      <c r="AA321" s="153"/>
      <c r="AB321" s="153"/>
      <c r="AC321" s="153"/>
      <c r="AD321" s="153"/>
      <c r="AE321" s="153"/>
      <c r="AF321" s="153"/>
      <c r="AG321" s="153"/>
      <c r="AH321" s="153"/>
      <c r="AI321" s="153"/>
      <c r="AJ321" s="153"/>
      <c r="AK321" s="153"/>
      <c r="AL321" s="153"/>
      <c r="AM321" s="153"/>
      <c r="AN321" s="153"/>
      <c r="AO321" s="153"/>
      <c r="AP321" s="153"/>
      <c r="AQ321" s="153"/>
      <c r="AR321" s="153"/>
      <c r="AS321" s="153"/>
    </row>
    <row r="322" spans="1:45" ht="22.5" outlineLevel="1" x14ac:dyDescent="0.2">
      <c r="A322" s="154">
        <v>105</v>
      </c>
      <c r="B322" s="158" t="s">
        <v>460</v>
      </c>
      <c r="C322" s="190" t="s">
        <v>461</v>
      </c>
      <c r="D322" s="160" t="s">
        <v>121</v>
      </c>
      <c r="E322" s="166">
        <v>110.92</v>
      </c>
      <c r="F322" s="172"/>
      <c r="G322" s="173">
        <f>ROUND(E322*F322,2)</f>
        <v>0</v>
      </c>
      <c r="H322" s="173" t="str">
        <f t="shared" si="4"/>
        <v xml:space="preserve">RTS 2019/I </v>
      </c>
      <c r="I322" s="153"/>
      <c r="J322" s="153"/>
      <c r="K322" s="153"/>
      <c r="L322" s="153"/>
      <c r="M322" s="153"/>
      <c r="N322" s="153"/>
      <c r="O322" s="153"/>
      <c r="P322" s="153" t="s">
        <v>122</v>
      </c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  <c r="AA322" s="153"/>
      <c r="AB322" s="153"/>
      <c r="AC322" s="153"/>
      <c r="AD322" s="153"/>
      <c r="AE322" s="153"/>
      <c r="AF322" s="153"/>
      <c r="AG322" s="153"/>
      <c r="AH322" s="153"/>
      <c r="AI322" s="153"/>
      <c r="AJ322" s="153"/>
      <c r="AK322" s="153"/>
      <c r="AL322" s="153"/>
      <c r="AM322" s="153"/>
      <c r="AN322" s="153"/>
      <c r="AO322" s="153"/>
      <c r="AP322" s="153"/>
      <c r="AQ322" s="153"/>
      <c r="AR322" s="153"/>
      <c r="AS322" s="153"/>
    </row>
    <row r="323" spans="1:45" outlineLevel="1" x14ac:dyDescent="0.2">
      <c r="A323" s="154"/>
      <c r="B323" s="158"/>
      <c r="C323" s="191" t="s">
        <v>462</v>
      </c>
      <c r="D323" s="161"/>
      <c r="E323" s="167">
        <v>110.92</v>
      </c>
      <c r="F323" s="173"/>
      <c r="G323" s="173"/>
      <c r="H323" s="173">
        <f t="shared" si="4"/>
        <v>0</v>
      </c>
      <c r="I323" s="153"/>
      <c r="J323" s="153"/>
      <c r="K323" s="153"/>
      <c r="L323" s="153"/>
      <c r="M323" s="153"/>
      <c r="N323" s="153"/>
      <c r="O323" s="153"/>
      <c r="P323" s="153" t="s">
        <v>118</v>
      </c>
      <c r="Q323" s="153">
        <v>0</v>
      </c>
      <c r="R323" s="153"/>
      <c r="S323" s="153"/>
      <c r="T323" s="153"/>
      <c r="U323" s="153"/>
      <c r="V323" s="153"/>
      <c r="W323" s="153"/>
      <c r="X323" s="153"/>
      <c r="Y323" s="153"/>
      <c r="Z323" s="153"/>
      <c r="AA323" s="153"/>
      <c r="AB323" s="153"/>
      <c r="AC323" s="153"/>
      <c r="AD323" s="153"/>
      <c r="AE323" s="153"/>
      <c r="AF323" s="153"/>
      <c r="AG323" s="153"/>
      <c r="AH323" s="153"/>
      <c r="AI323" s="153"/>
      <c r="AJ323" s="153"/>
      <c r="AK323" s="153"/>
      <c r="AL323" s="153"/>
      <c r="AM323" s="153"/>
      <c r="AN323" s="153"/>
      <c r="AO323" s="153"/>
      <c r="AP323" s="153"/>
      <c r="AQ323" s="153"/>
      <c r="AR323" s="153"/>
      <c r="AS323" s="153"/>
    </row>
    <row r="324" spans="1:45" ht="22.5" outlineLevel="1" x14ac:dyDescent="0.2">
      <c r="A324" s="154">
        <v>106</v>
      </c>
      <c r="B324" s="158" t="s">
        <v>463</v>
      </c>
      <c r="C324" s="190" t="s">
        <v>464</v>
      </c>
      <c r="D324" s="160" t="s">
        <v>146</v>
      </c>
      <c r="E324" s="166">
        <v>44.964404999999999</v>
      </c>
      <c r="F324" s="172"/>
      <c r="G324" s="173">
        <f>ROUND(E324*F324,2)</f>
        <v>0</v>
      </c>
      <c r="H324" s="173" t="str">
        <f t="shared" si="4"/>
        <v xml:space="preserve">RTS 2019/I </v>
      </c>
      <c r="I324" s="153"/>
      <c r="J324" s="153"/>
      <c r="K324" s="153"/>
      <c r="L324" s="153"/>
      <c r="M324" s="153"/>
      <c r="N324" s="153"/>
      <c r="O324" s="153"/>
      <c r="P324" s="153" t="s">
        <v>122</v>
      </c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  <c r="AA324" s="153"/>
      <c r="AB324" s="153"/>
      <c r="AC324" s="153"/>
      <c r="AD324" s="153"/>
      <c r="AE324" s="153"/>
      <c r="AF324" s="153"/>
      <c r="AG324" s="153"/>
      <c r="AH324" s="153"/>
      <c r="AI324" s="153"/>
      <c r="AJ324" s="153"/>
      <c r="AK324" s="153"/>
      <c r="AL324" s="153"/>
      <c r="AM324" s="153"/>
      <c r="AN324" s="153"/>
      <c r="AO324" s="153"/>
      <c r="AP324" s="153"/>
      <c r="AQ324" s="153"/>
      <c r="AR324" s="153"/>
      <c r="AS324" s="153"/>
    </row>
    <row r="325" spans="1:45" ht="22.5" outlineLevel="1" x14ac:dyDescent="0.2">
      <c r="A325" s="154"/>
      <c r="B325" s="158"/>
      <c r="C325" s="191" t="s">
        <v>465</v>
      </c>
      <c r="D325" s="161"/>
      <c r="E325" s="167">
        <v>47.397105000000003</v>
      </c>
      <c r="F325" s="173"/>
      <c r="G325" s="173"/>
      <c r="H325" s="173">
        <f t="shared" si="4"/>
        <v>0</v>
      </c>
      <c r="I325" s="153"/>
      <c r="J325" s="153"/>
      <c r="K325" s="153"/>
      <c r="L325" s="153"/>
      <c r="M325" s="153"/>
      <c r="N325" s="153"/>
      <c r="O325" s="153"/>
      <c r="P325" s="153" t="s">
        <v>118</v>
      </c>
      <c r="Q325" s="153">
        <v>0</v>
      </c>
      <c r="R325" s="153"/>
      <c r="S325" s="153"/>
      <c r="T325" s="153"/>
      <c r="U325" s="153"/>
      <c r="V325" s="153"/>
      <c r="W325" s="153"/>
      <c r="X325" s="153"/>
      <c r="Y325" s="153"/>
      <c r="Z325" s="153"/>
      <c r="AA325" s="153"/>
      <c r="AB325" s="153"/>
      <c r="AC325" s="153"/>
      <c r="AD325" s="153"/>
      <c r="AE325" s="153"/>
      <c r="AF325" s="153"/>
      <c r="AG325" s="153"/>
      <c r="AH325" s="153"/>
      <c r="AI325" s="153"/>
      <c r="AJ325" s="153"/>
      <c r="AK325" s="153"/>
      <c r="AL325" s="153"/>
      <c r="AM325" s="153"/>
      <c r="AN325" s="153"/>
      <c r="AO325" s="153"/>
      <c r="AP325" s="153"/>
      <c r="AQ325" s="153"/>
      <c r="AR325" s="153"/>
      <c r="AS325" s="153"/>
    </row>
    <row r="326" spans="1:45" outlineLevel="1" x14ac:dyDescent="0.2">
      <c r="A326" s="154"/>
      <c r="B326" s="158"/>
      <c r="C326" s="191" t="s">
        <v>466</v>
      </c>
      <c r="D326" s="161"/>
      <c r="E326" s="167">
        <v>-2.4327000000000001</v>
      </c>
      <c r="F326" s="173"/>
      <c r="G326" s="173"/>
      <c r="H326" s="173">
        <f t="shared" si="4"/>
        <v>0</v>
      </c>
      <c r="I326" s="153"/>
      <c r="J326" s="153"/>
      <c r="K326" s="153"/>
      <c r="L326" s="153"/>
      <c r="M326" s="153"/>
      <c r="N326" s="153"/>
      <c r="O326" s="153"/>
      <c r="P326" s="153" t="s">
        <v>118</v>
      </c>
      <c r="Q326" s="153">
        <v>0</v>
      </c>
      <c r="R326" s="153"/>
      <c r="S326" s="153"/>
      <c r="T326" s="153"/>
      <c r="U326" s="153"/>
      <c r="V326" s="153"/>
      <c r="W326" s="153"/>
      <c r="X326" s="153"/>
      <c r="Y326" s="153"/>
      <c r="Z326" s="153"/>
      <c r="AA326" s="153"/>
      <c r="AB326" s="153"/>
      <c r="AC326" s="153"/>
      <c r="AD326" s="153"/>
      <c r="AE326" s="153"/>
      <c r="AF326" s="153"/>
      <c r="AG326" s="153"/>
      <c r="AH326" s="153"/>
      <c r="AI326" s="153"/>
      <c r="AJ326" s="153"/>
      <c r="AK326" s="153"/>
      <c r="AL326" s="153"/>
      <c r="AM326" s="153"/>
      <c r="AN326" s="153"/>
      <c r="AO326" s="153"/>
      <c r="AP326" s="153"/>
      <c r="AQ326" s="153"/>
      <c r="AR326" s="153"/>
      <c r="AS326" s="153"/>
    </row>
    <row r="327" spans="1:45" outlineLevel="1" x14ac:dyDescent="0.2">
      <c r="A327" s="154">
        <v>107</v>
      </c>
      <c r="B327" s="158" t="s">
        <v>467</v>
      </c>
      <c r="C327" s="190" t="s">
        <v>468</v>
      </c>
      <c r="D327" s="160" t="s">
        <v>121</v>
      </c>
      <c r="E327" s="166">
        <v>35.337220000000002</v>
      </c>
      <c r="F327" s="172"/>
      <c r="G327" s="173">
        <f>ROUND(E327*F327,2)</f>
        <v>0</v>
      </c>
      <c r="H327" s="173" t="str">
        <f t="shared" si="4"/>
        <v xml:space="preserve">RTS 2019/I </v>
      </c>
      <c r="I327" s="153"/>
      <c r="J327" s="153"/>
      <c r="K327" s="153"/>
      <c r="L327" s="153"/>
      <c r="M327" s="153"/>
      <c r="N327" s="153"/>
      <c r="O327" s="153"/>
      <c r="P327" s="153" t="s">
        <v>116</v>
      </c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  <c r="AA327" s="153"/>
      <c r="AB327" s="153"/>
      <c r="AC327" s="153"/>
      <c r="AD327" s="153"/>
      <c r="AE327" s="153"/>
      <c r="AF327" s="153"/>
      <c r="AG327" s="153"/>
      <c r="AH327" s="153"/>
      <c r="AI327" s="153"/>
      <c r="AJ327" s="153"/>
      <c r="AK327" s="153"/>
      <c r="AL327" s="153"/>
      <c r="AM327" s="153"/>
      <c r="AN327" s="153"/>
      <c r="AO327" s="153"/>
      <c r="AP327" s="153"/>
      <c r="AQ327" s="153"/>
      <c r="AR327" s="153"/>
      <c r="AS327" s="153"/>
    </row>
    <row r="328" spans="1:45" ht="22.5" outlineLevel="1" x14ac:dyDescent="0.2">
      <c r="A328" s="154"/>
      <c r="B328" s="158"/>
      <c r="C328" s="191" t="s">
        <v>469</v>
      </c>
      <c r="D328" s="161"/>
      <c r="E328" s="167">
        <v>35.337220000000002</v>
      </c>
      <c r="F328" s="173"/>
      <c r="G328" s="173"/>
      <c r="H328" s="173">
        <f t="shared" si="4"/>
        <v>0</v>
      </c>
      <c r="I328" s="153"/>
      <c r="J328" s="153"/>
      <c r="K328" s="153"/>
      <c r="L328" s="153"/>
      <c r="M328" s="153"/>
      <c r="N328" s="153"/>
      <c r="O328" s="153"/>
      <c r="P328" s="153" t="s">
        <v>118</v>
      </c>
      <c r="Q328" s="153">
        <v>0</v>
      </c>
      <c r="R328" s="153"/>
      <c r="S328" s="153"/>
      <c r="T328" s="153"/>
      <c r="U328" s="153"/>
      <c r="V328" s="153"/>
      <c r="W328" s="153"/>
      <c r="X328" s="153"/>
      <c r="Y328" s="153"/>
      <c r="Z328" s="153"/>
      <c r="AA328" s="153"/>
      <c r="AB328" s="153"/>
      <c r="AC328" s="153"/>
      <c r="AD328" s="153"/>
      <c r="AE328" s="153"/>
      <c r="AF328" s="153"/>
      <c r="AG328" s="153"/>
      <c r="AH328" s="153"/>
      <c r="AI328" s="153"/>
      <c r="AJ328" s="153"/>
      <c r="AK328" s="153"/>
      <c r="AL328" s="153"/>
      <c r="AM328" s="153"/>
      <c r="AN328" s="153"/>
      <c r="AO328" s="153"/>
      <c r="AP328" s="153"/>
      <c r="AQ328" s="153"/>
      <c r="AR328" s="153"/>
      <c r="AS328" s="153"/>
    </row>
    <row r="329" spans="1:45" outlineLevel="1" x14ac:dyDescent="0.2">
      <c r="A329" s="154">
        <v>108</v>
      </c>
      <c r="B329" s="158" t="s">
        <v>470</v>
      </c>
      <c r="C329" s="190" t="s">
        <v>471</v>
      </c>
      <c r="D329" s="160" t="s">
        <v>121</v>
      </c>
      <c r="E329" s="166">
        <v>35.337220000000002</v>
      </c>
      <c r="F329" s="172"/>
      <c r="G329" s="173">
        <f>ROUND(E329*F329,2)</f>
        <v>0</v>
      </c>
      <c r="H329" s="173" t="str">
        <f t="shared" si="4"/>
        <v xml:space="preserve">RTS 2019/I </v>
      </c>
      <c r="I329" s="153"/>
      <c r="J329" s="153"/>
      <c r="K329" s="153"/>
      <c r="L329" s="153"/>
      <c r="M329" s="153"/>
      <c r="N329" s="153"/>
      <c r="O329" s="153"/>
      <c r="P329" s="153" t="s">
        <v>122</v>
      </c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  <c r="AA329" s="153"/>
      <c r="AB329" s="153"/>
      <c r="AC329" s="153"/>
      <c r="AD329" s="153"/>
      <c r="AE329" s="153"/>
      <c r="AF329" s="153"/>
      <c r="AG329" s="153"/>
      <c r="AH329" s="153"/>
      <c r="AI329" s="153"/>
      <c r="AJ329" s="153"/>
      <c r="AK329" s="153"/>
      <c r="AL329" s="153"/>
      <c r="AM329" s="153"/>
      <c r="AN329" s="153"/>
      <c r="AO329" s="153"/>
      <c r="AP329" s="153"/>
      <c r="AQ329" s="153"/>
      <c r="AR329" s="153"/>
      <c r="AS329" s="153"/>
    </row>
    <row r="330" spans="1:45" ht="22.5" outlineLevel="1" x14ac:dyDescent="0.2">
      <c r="A330" s="154"/>
      <c r="B330" s="158"/>
      <c r="C330" s="191" t="s">
        <v>469</v>
      </c>
      <c r="D330" s="161"/>
      <c r="E330" s="167">
        <v>35.337220000000002</v>
      </c>
      <c r="F330" s="173"/>
      <c r="G330" s="173"/>
      <c r="H330" s="173">
        <f t="shared" ref="H330:H356" si="5">IF(B330&gt;0,$K$7,$K$8)</f>
        <v>0</v>
      </c>
      <c r="I330" s="153"/>
      <c r="J330" s="153"/>
      <c r="K330" s="153"/>
      <c r="L330" s="153"/>
      <c r="M330" s="153"/>
      <c r="N330" s="153"/>
      <c r="O330" s="153"/>
      <c r="P330" s="153" t="s">
        <v>118</v>
      </c>
      <c r="Q330" s="153">
        <v>0</v>
      </c>
      <c r="R330" s="153"/>
      <c r="S330" s="153"/>
      <c r="T330" s="153"/>
      <c r="U330" s="15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/>
      <c r="AG330" s="153"/>
      <c r="AH330" s="153"/>
      <c r="AI330" s="153"/>
      <c r="AJ330" s="153"/>
      <c r="AK330" s="153"/>
      <c r="AL330" s="153"/>
      <c r="AM330" s="153"/>
      <c r="AN330" s="153"/>
      <c r="AO330" s="153"/>
      <c r="AP330" s="153"/>
      <c r="AQ330" s="153"/>
      <c r="AR330" s="153"/>
      <c r="AS330" s="153"/>
    </row>
    <row r="331" spans="1:45" outlineLevel="1" x14ac:dyDescent="0.2">
      <c r="A331" s="154">
        <v>109</v>
      </c>
      <c r="B331" s="158" t="s">
        <v>472</v>
      </c>
      <c r="C331" s="190" t="s">
        <v>473</v>
      </c>
      <c r="D331" s="160" t="s">
        <v>121</v>
      </c>
      <c r="E331" s="166">
        <v>35.337220000000002</v>
      </c>
      <c r="F331" s="172"/>
      <c r="G331" s="173">
        <f>ROUND(E331*F331,2)</f>
        <v>0</v>
      </c>
      <c r="H331" s="173" t="s">
        <v>515</v>
      </c>
      <c r="I331" s="153"/>
      <c r="J331" s="153"/>
      <c r="K331" s="153"/>
      <c r="L331" s="153"/>
      <c r="M331" s="153"/>
      <c r="N331" s="153"/>
      <c r="O331" s="153"/>
      <c r="P331" s="153" t="s">
        <v>122</v>
      </c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  <c r="AA331" s="153"/>
      <c r="AB331" s="153"/>
      <c r="AC331" s="153"/>
      <c r="AD331" s="153"/>
      <c r="AE331" s="153"/>
      <c r="AF331" s="153"/>
      <c r="AG331" s="153"/>
      <c r="AH331" s="153"/>
      <c r="AI331" s="153"/>
      <c r="AJ331" s="153"/>
      <c r="AK331" s="153"/>
      <c r="AL331" s="153"/>
      <c r="AM331" s="153"/>
      <c r="AN331" s="153"/>
      <c r="AO331" s="153"/>
      <c r="AP331" s="153"/>
      <c r="AQ331" s="153"/>
      <c r="AR331" s="153"/>
      <c r="AS331" s="153"/>
    </row>
    <row r="332" spans="1:45" ht="22.5" outlineLevel="1" x14ac:dyDescent="0.2">
      <c r="A332" s="154"/>
      <c r="B332" s="158"/>
      <c r="C332" s="191" t="s">
        <v>469</v>
      </c>
      <c r="D332" s="161"/>
      <c r="E332" s="167">
        <v>35.337220000000002</v>
      </c>
      <c r="F332" s="173"/>
      <c r="G332" s="173"/>
      <c r="H332" s="173">
        <f t="shared" si="5"/>
        <v>0</v>
      </c>
      <c r="I332" s="153"/>
      <c r="J332" s="153"/>
      <c r="K332" s="153"/>
      <c r="L332" s="153"/>
      <c r="M332" s="153"/>
      <c r="N332" s="153"/>
      <c r="O332" s="153"/>
      <c r="P332" s="153" t="s">
        <v>118</v>
      </c>
      <c r="Q332" s="153">
        <v>0</v>
      </c>
      <c r="R332" s="153"/>
      <c r="S332" s="153"/>
      <c r="T332" s="153"/>
      <c r="U332" s="153"/>
      <c r="V332" s="153"/>
      <c r="W332" s="153"/>
      <c r="X332" s="153"/>
      <c r="Y332" s="153"/>
      <c r="Z332" s="153"/>
      <c r="AA332" s="153"/>
      <c r="AB332" s="153"/>
      <c r="AC332" s="153"/>
      <c r="AD332" s="153"/>
      <c r="AE332" s="153"/>
      <c r="AF332" s="153"/>
      <c r="AG332" s="153"/>
      <c r="AH332" s="153"/>
      <c r="AI332" s="153"/>
      <c r="AJ332" s="153"/>
      <c r="AK332" s="153"/>
      <c r="AL332" s="153"/>
      <c r="AM332" s="153"/>
      <c r="AN332" s="153"/>
      <c r="AO332" s="153"/>
      <c r="AP332" s="153"/>
      <c r="AQ332" s="153"/>
      <c r="AR332" s="153"/>
      <c r="AS332" s="153"/>
    </row>
    <row r="333" spans="1:45" outlineLevel="1" x14ac:dyDescent="0.2">
      <c r="A333" s="154">
        <v>110</v>
      </c>
      <c r="B333" s="158" t="s">
        <v>474</v>
      </c>
      <c r="C333" s="190" t="s">
        <v>475</v>
      </c>
      <c r="D333" s="160" t="s">
        <v>121</v>
      </c>
      <c r="E333" s="166">
        <v>4.29</v>
      </c>
      <c r="F333" s="172"/>
      <c r="G333" s="173">
        <f>ROUND(E333*F333,2)</f>
        <v>0</v>
      </c>
      <c r="H333" s="173" t="str">
        <f t="shared" si="5"/>
        <v xml:space="preserve">RTS 2019/I </v>
      </c>
      <c r="I333" s="153"/>
      <c r="J333" s="153"/>
      <c r="K333" s="153"/>
      <c r="L333" s="153"/>
      <c r="M333" s="153"/>
      <c r="N333" s="153"/>
      <c r="O333" s="153"/>
      <c r="P333" s="153" t="s">
        <v>122</v>
      </c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  <c r="AA333" s="153"/>
      <c r="AB333" s="153"/>
      <c r="AC333" s="153"/>
      <c r="AD333" s="153"/>
      <c r="AE333" s="153"/>
      <c r="AF333" s="153"/>
      <c r="AG333" s="153"/>
      <c r="AH333" s="153"/>
      <c r="AI333" s="153"/>
      <c r="AJ333" s="153"/>
      <c r="AK333" s="153"/>
      <c r="AL333" s="153"/>
      <c r="AM333" s="153"/>
      <c r="AN333" s="153"/>
      <c r="AO333" s="153"/>
      <c r="AP333" s="153"/>
      <c r="AQ333" s="153"/>
      <c r="AR333" s="153"/>
      <c r="AS333" s="153"/>
    </row>
    <row r="334" spans="1:45" ht="22.5" outlineLevel="1" x14ac:dyDescent="0.2">
      <c r="A334" s="154"/>
      <c r="B334" s="158"/>
      <c r="C334" s="191" t="s">
        <v>476</v>
      </c>
      <c r="D334" s="161"/>
      <c r="E334" s="167">
        <v>4.29</v>
      </c>
      <c r="F334" s="173"/>
      <c r="G334" s="173"/>
      <c r="H334" s="173">
        <f t="shared" si="5"/>
        <v>0</v>
      </c>
      <c r="I334" s="153"/>
      <c r="J334" s="153"/>
      <c r="K334" s="153"/>
      <c r="L334" s="153"/>
      <c r="M334" s="153"/>
      <c r="N334" s="153"/>
      <c r="O334" s="153"/>
      <c r="P334" s="153" t="s">
        <v>118</v>
      </c>
      <c r="Q334" s="153">
        <v>0</v>
      </c>
      <c r="R334" s="153"/>
      <c r="S334" s="153"/>
      <c r="T334" s="153"/>
      <c r="U334" s="153"/>
      <c r="V334" s="153"/>
      <c r="W334" s="153"/>
      <c r="X334" s="153"/>
      <c r="Y334" s="153"/>
      <c r="Z334" s="153"/>
      <c r="AA334" s="153"/>
      <c r="AB334" s="153"/>
      <c r="AC334" s="153"/>
      <c r="AD334" s="153"/>
      <c r="AE334" s="153"/>
      <c r="AF334" s="153"/>
      <c r="AG334" s="153"/>
      <c r="AH334" s="153"/>
      <c r="AI334" s="153"/>
      <c r="AJ334" s="153"/>
      <c r="AK334" s="153"/>
      <c r="AL334" s="153"/>
      <c r="AM334" s="153"/>
      <c r="AN334" s="153"/>
      <c r="AO334" s="153"/>
      <c r="AP334" s="153"/>
      <c r="AQ334" s="153"/>
      <c r="AR334" s="153"/>
      <c r="AS334" s="153"/>
    </row>
    <row r="335" spans="1:45" outlineLevel="1" x14ac:dyDescent="0.2">
      <c r="A335" s="154">
        <v>111</v>
      </c>
      <c r="B335" s="158" t="s">
        <v>477</v>
      </c>
      <c r="C335" s="190" t="s">
        <v>478</v>
      </c>
      <c r="D335" s="160" t="s">
        <v>121</v>
      </c>
      <c r="E335" s="166">
        <v>10</v>
      </c>
      <c r="F335" s="172"/>
      <c r="G335" s="173">
        <f>ROUND(E335*F335,2)</f>
        <v>0</v>
      </c>
      <c r="H335" s="173" t="str">
        <f t="shared" si="5"/>
        <v xml:space="preserve">RTS 2019/I </v>
      </c>
      <c r="I335" s="153"/>
      <c r="J335" s="153"/>
      <c r="K335" s="153"/>
      <c r="L335" s="153"/>
      <c r="M335" s="153"/>
      <c r="N335" s="153"/>
      <c r="O335" s="153"/>
      <c r="P335" s="153" t="s">
        <v>122</v>
      </c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  <c r="AA335" s="153"/>
      <c r="AB335" s="153"/>
      <c r="AC335" s="153"/>
      <c r="AD335" s="153"/>
      <c r="AE335" s="153"/>
      <c r="AF335" s="153"/>
      <c r="AG335" s="153"/>
      <c r="AH335" s="153"/>
      <c r="AI335" s="153"/>
      <c r="AJ335" s="153"/>
      <c r="AK335" s="153"/>
      <c r="AL335" s="153"/>
      <c r="AM335" s="153"/>
      <c r="AN335" s="153"/>
      <c r="AO335" s="153"/>
      <c r="AP335" s="153"/>
      <c r="AQ335" s="153"/>
      <c r="AR335" s="153"/>
      <c r="AS335" s="153"/>
    </row>
    <row r="336" spans="1:45" outlineLevel="1" x14ac:dyDescent="0.2">
      <c r="A336" s="154"/>
      <c r="B336" s="158"/>
      <c r="C336" s="191" t="s">
        <v>163</v>
      </c>
      <c r="D336" s="161"/>
      <c r="E336" s="167">
        <v>10</v>
      </c>
      <c r="F336" s="173"/>
      <c r="G336" s="173"/>
      <c r="H336" s="173">
        <f t="shared" si="5"/>
        <v>0</v>
      </c>
      <c r="I336" s="153"/>
      <c r="J336" s="153"/>
      <c r="K336" s="153"/>
      <c r="L336" s="153"/>
      <c r="M336" s="153"/>
      <c r="N336" s="153"/>
      <c r="O336" s="153"/>
      <c r="P336" s="153" t="s">
        <v>118</v>
      </c>
      <c r="Q336" s="153">
        <v>0</v>
      </c>
      <c r="R336" s="153"/>
      <c r="S336" s="153"/>
      <c r="T336" s="153"/>
      <c r="U336" s="153"/>
      <c r="V336" s="153"/>
      <c r="W336" s="153"/>
      <c r="X336" s="153"/>
      <c r="Y336" s="153"/>
      <c r="Z336" s="153"/>
      <c r="AA336" s="153"/>
      <c r="AB336" s="153"/>
      <c r="AC336" s="153"/>
      <c r="AD336" s="153"/>
      <c r="AE336" s="153"/>
      <c r="AF336" s="153"/>
      <c r="AG336" s="153"/>
      <c r="AH336" s="153"/>
      <c r="AI336" s="153"/>
      <c r="AJ336" s="153"/>
      <c r="AK336" s="153"/>
      <c r="AL336" s="153"/>
      <c r="AM336" s="153"/>
      <c r="AN336" s="153"/>
      <c r="AO336" s="153"/>
      <c r="AP336" s="153"/>
      <c r="AQ336" s="153"/>
      <c r="AR336" s="153"/>
      <c r="AS336" s="153"/>
    </row>
    <row r="337" spans="1:45" ht="22.5" outlineLevel="1" x14ac:dyDescent="0.2">
      <c r="A337" s="154">
        <v>112</v>
      </c>
      <c r="B337" s="158" t="s">
        <v>479</v>
      </c>
      <c r="C337" s="190" t="s">
        <v>480</v>
      </c>
      <c r="D337" s="160" t="s">
        <v>121</v>
      </c>
      <c r="E337" s="166">
        <v>2.08</v>
      </c>
      <c r="F337" s="172"/>
      <c r="G337" s="173">
        <f>ROUND(E337*F337,2)</f>
        <v>0</v>
      </c>
      <c r="H337" s="173" t="str">
        <f t="shared" si="5"/>
        <v xml:space="preserve">RTS 2019/I </v>
      </c>
      <c r="I337" s="153"/>
      <c r="J337" s="153"/>
      <c r="K337" s="153"/>
      <c r="L337" s="153"/>
      <c r="M337" s="153"/>
      <c r="N337" s="153"/>
      <c r="O337" s="153"/>
      <c r="P337" s="153" t="s">
        <v>122</v>
      </c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  <c r="AA337" s="153"/>
      <c r="AB337" s="153"/>
      <c r="AC337" s="153"/>
      <c r="AD337" s="153"/>
      <c r="AE337" s="153"/>
      <c r="AF337" s="153"/>
      <c r="AG337" s="153"/>
      <c r="AH337" s="153"/>
      <c r="AI337" s="153"/>
      <c r="AJ337" s="153"/>
      <c r="AK337" s="153"/>
      <c r="AL337" s="153"/>
      <c r="AM337" s="153"/>
      <c r="AN337" s="153"/>
      <c r="AO337" s="153"/>
      <c r="AP337" s="153"/>
      <c r="AQ337" s="153"/>
      <c r="AR337" s="153"/>
      <c r="AS337" s="153"/>
    </row>
    <row r="338" spans="1:45" outlineLevel="1" x14ac:dyDescent="0.2">
      <c r="A338" s="154"/>
      <c r="B338" s="158"/>
      <c r="C338" s="191" t="s">
        <v>481</v>
      </c>
      <c r="D338" s="161"/>
      <c r="E338" s="167">
        <v>2.08</v>
      </c>
      <c r="F338" s="173"/>
      <c r="G338" s="173"/>
      <c r="H338" s="173">
        <f t="shared" si="5"/>
        <v>0</v>
      </c>
      <c r="I338" s="153"/>
      <c r="J338" s="153"/>
      <c r="K338" s="153"/>
      <c r="L338" s="153"/>
      <c r="M338" s="153"/>
      <c r="N338" s="153"/>
      <c r="O338" s="153"/>
      <c r="P338" s="153" t="s">
        <v>118</v>
      </c>
      <c r="Q338" s="153">
        <v>0</v>
      </c>
      <c r="R338" s="153"/>
      <c r="S338" s="153"/>
      <c r="T338" s="153"/>
      <c r="U338" s="153"/>
      <c r="V338" s="153"/>
      <c r="W338" s="153"/>
      <c r="X338" s="153"/>
      <c r="Y338" s="153"/>
      <c r="Z338" s="153"/>
      <c r="AA338" s="153"/>
      <c r="AB338" s="153"/>
      <c r="AC338" s="153"/>
      <c r="AD338" s="153"/>
      <c r="AE338" s="153"/>
      <c r="AF338" s="153"/>
      <c r="AG338" s="153"/>
      <c r="AH338" s="153"/>
      <c r="AI338" s="153"/>
      <c r="AJ338" s="153"/>
      <c r="AK338" s="153"/>
      <c r="AL338" s="153"/>
      <c r="AM338" s="153"/>
      <c r="AN338" s="153"/>
      <c r="AO338" s="153"/>
      <c r="AP338" s="153"/>
      <c r="AQ338" s="153"/>
      <c r="AR338" s="153"/>
      <c r="AS338" s="153"/>
    </row>
    <row r="339" spans="1:45" ht="22.5" outlineLevel="1" x14ac:dyDescent="0.2">
      <c r="A339" s="154">
        <v>113</v>
      </c>
      <c r="B339" s="158" t="s">
        <v>482</v>
      </c>
      <c r="C339" s="190" t="s">
        <v>483</v>
      </c>
      <c r="D339" s="160" t="s">
        <v>121</v>
      </c>
      <c r="E339" s="166">
        <v>1.6224000000000001</v>
      </c>
      <c r="F339" s="172"/>
      <c r="G339" s="173">
        <f>ROUND(E339*F339,2)</f>
        <v>0</v>
      </c>
      <c r="H339" s="173" t="str">
        <f t="shared" si="5"/>
        <v xml:space="preserve">RTS 2019/I </v>
      </c>
      <c r="I339" s="153"/>
      <c r="J339" s="153"/>
      <c r="K339" s="153"/>
      <c r="L339" s="153"/>
      <c r="M339" s="153"/>
      <c r="N339" s="153"/>
      <c r="O339" s="153"/>
      <c r="P339" s="153" t="s">
        <v>122</v>
      </c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  <c r="AA339" s="153"/>
      <c r="AB339" s="153"/>
      <c r="AC339" s="153"/>
      <c r="AD339" s="153"/>
      <c r="AE339" s="153"/>
      <c r="AF339" s="153"/>
      <c r="AG339" s="153"/>
      <c r="AH339" s="153"/>
      <c r="AI339" s="153"/>
      <c r="AJ339" s="153"/>
      <c r="AK339" s="153"/>
      <c r="AL339" s="153"/>
      <c r="AM339" s="153"/>
      <c r="AN339" s="153"/>
      <c r="AO339" s="153"/>
      <c r="AP339" s="153"/>
      <c r="AQ339" s="153"/>
      <c r="AR339" s="153"/>
      <c r="AS339" s="153"/>
    </row>
    <row r="340" spans="1:45" outlineLevel="1" x14ac:dyDescent="0.2">
      <c r="A340" s="154"/>
      <c r="B340" s="158"/>
      <c r="C340" s="191" t="s">
        <v>484</v>
      </c>
      <c r="D340" s="161"/>
      <c r="E340" s="167">
        <v>1.6224000000000001</v>
      </c>
      <c r="F340" s="173"/>
      <c r="G340" s="173"/>
      <c r="H340" s="173">
        <f t="shared" si="5"/>
        <v>0</v>
      </c>
      <c r="I340" s="153"/>
      <c r="J340" s="153"/>
      <c r="K340" s="153"/>
      <c r="L340" s="153"/>
      <c r="M340" s="153"/>
      <c r="N340" s="153"/>
      <c r="O340" s="153"/>
      <c r="P340" s="153" t="s">
        <v>118</v>
      </c>
      <c r="Q340" s="153">
        <v>0</v>
      </c>
      <c r="R340" s="153"/>
      <c r="S340" s="153"/>
      <c r="T340" s="153"/>
      <c r="U340" s="153"/>
      <c r="V340" s="153"/>
      <c r="W340" s="153"/>
      <c r="X340" s="153"/>
      <c r="Y340" s="153"/>
      <c r="Z340" s="153"/>
      <c r="AA340" s="153"/>
      <c r="AB340" s="153"/>
      <c r="AC340" s="153"/>
      <c r="AD340" s="153"/>
      <c r="AE340" s="153"/>
      <c r="AF340" s="153"/>
      <c r="AG340" s="153"/>
      <c r="AH340" s="153"/>
      <c r="AI340" s="153"/>
      <c r="AJ340" s="153"/>
      <c r="AK340" s="153"/>
      <c r="AL340" s="153"/>
      <c r="AM340" s="153"/>
      <c r="AN340" s="153"/>
      <c r="AO340" s="153"/>
      <c r="AP340" s="153"/>
      <c r="AQ340" s="153"/>
      <c r="AR340" s="153"/>
      <c r="AS340" s="153"/>
    </row>
    <row r="341" spans="1:45" outlineLevel="1" x14ac:dyDescent="0.2">
      <c r="A341" s="154">
        <v>114</v>
      </c>
      <c r="B341" s="158" t="s">
        <v>485</v>
      </c>
      <c r="C341" s="190" t="s">
        <v>486</v>
      </c>
      <c r="D341" s="160" t="s">
        <v>121</v>
      </c>
      <c r="E341" s="166">
        <v>35.337220000000002</v>
      </c>
      <c r="F341" s="172"/>
      <c r="G341" s="173">
        <f>ROUND(E341*F341,2)</f>
        <v>0</v>
      </c>
      <c r="H341" s="173" t="s">
        <v>515</v>
      </c>
      <c r="I341" s="153"/>
      <c r="J341" s="153"/>
      <c r="K341" s="153"/>
      <c r="L341" s="153"/>
      <c r="M341" s="153"/>
      <c r="N341" s="153"/>
      <c r="O341" s="153"/>
      <c r="P341" s="153" t="s">
        <v>122</v>
      </c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  <c r="AA341" s="153"/>
      <c r="AB341" s="153"/>
      <c r="AC341" s="153"/>
      <c r="AD341" s="153"/>
      <c r="AE341" s="153"/>
      <c r="AF341" s="153"/>
      <c r="AG341" s="153"/>
      <c r="AH341" s="153"/>
      <c r="AI341" s="153"/>
      <c r="AJ341" s="153"/>
      <c r="AK341" s="153"/>
      <c r="AL341" s="153"/>
      <c r="AM341" s="153"/>
      <c r="AN341" s="153"/>
      <c r="AO341" s="153"/>
      <c r="AP341" s="153"/>
      <c r="AQ341" s="153"/>
      <c r="AR341" s="153"/>
      <c r="AS341" s="153"/>
    </row>
    <row r="342" spans="1:45" ht="22.5" outlineLevel="1" x14ac:dyDescent="0.2">
      <c r="A342" s="154"/>
      <c r="B342" s="158"/>
      <c r="C342" s="191" t="s">
        <v>469</v>
      </c>
      <c r="D342" s="161"/>
      <c r="E342" s="167">
        <v>35.337220000000002</v>
      </c>
      <c r="F342" s="173"/>
      <c r="G342" s="173"/>
      <c r="H342" s="173">
        <f t="shared" si="5"/>
        <v>0</v>
      </c>
      <c r="I342" s="153"/>
      <c r="J342" s="153"/>
      <c r="K342" s="153"/>
      <c r="L342" s="153"/>
      <c r="M342" s="153"/>
      <c r="N342" s="153"/>
      <c r="O342" s="153"/>
      <c r="P342" s="153" t="s">
        <v>118</v>
      </c>
      <c r="Q342" s="153">
        <v>0</v>
      </c>
      <c r="R342" s="153"/>
      <c r="S342" s="153"/>
      <c r="T342" s="153"/>
      <c r="U342" s="153"/>
      <c r="V342" s="153"/>
      <c r="W342" s="153"/>
      <c r="X342" s="153"/>
      <c r="Y342" s="153"/>
      <c r="Z342" s="153"/>
      <c r="AA342" s="153"/>
      <c r="AB342" s="153"/>
      <c r="AC342" s="153"/>
      <c r="AD342" s="153"/>
      <c r="AE342" s="153"/>
      <c r="AF342" s="153"/>
      <c r="AG342" s="153"/>
      <c r="AH342" s="153"/>
      <c r="AI342" s="153"/>
      <c r="AJ342" s="153"/>
      <c r="AK342" s="153"/>
      <c r="AL342" s="153"/>
      <c r="AM342" s="153"/>
      <c r="AN342" s="153"/>
      <c r="AO342" s="153"/>
      <c r="AP342" s="153"/>
      <c r="AQ342" s="153"/>
      <c r="AR342" s="153"/>
      <c r="AS342" s="153"/>
    </row>
    <row r="343" spans="1:45" x14ac:dyDescent="0.2">
      <c r="A343" s="155" t="s">
        <v>111</v>
      </c>
      <c r="B343" s="159" t="s">
        <v>94</v>
      </c>
      <c r="C343" s="192" t="s">
        <v>95</v>
      </c>
      <c r="D343" s="162"/>
      <c r="E343" s="168"/>
      <c r="F343" s="174"/>
      <c r="G343" s="174">
        <f>SUMIF(P344:P349,"&lt;&gt;NOR",G344:G349)</f>
        <v>0</v>
      </c>
      <c r="H343" s="174"/>
      <c r="P343" t="s">
        <v>112</v>
      </c>
    </row>
    <row r="344" spans="1:45" outlineLevel="1" x14ac:dyDescent="0.2">
      <c r="A344" s="154">
        <v>115</v>
      </c>
      <c r="B344" s="158" t="s">
        <v>487</v>
      </c>
      <c r="C344" s="190" t="s">
        <v>488</v>
      </c>
      <c r="D344" s="160" t="s">
        <v>115</v>
      </c>
      <c r="E344" s="166">
        <v>89.06</v>
      </c>
      <c r="F344" s="172"/>
      <c r="G344" s="173">
        <f>ROUND(E344*F344,2)</f>
        <v>0</v>
      </c>
      <c r="H344" s="173" t="str">
        <f t="shared" si="5"/>
        <v xml:space="preserve">RTS 2019/I </v>
      </c>
      <c r="I344" s="153"/>
      <c r="J344" s="153"/>
      <c r="K344" s="153"/>
      <c r="L344" s="153"/>
      <c r="M344" s="153"/>
      <c r="N344" s="153"/>
      <c r="O344" s="153"/>
      <c r="P344" s="153" t="s">
        <v>122</v>
      </c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  <c r="AA344" s="153"/>
      <c r="AB344" s="153"/>
      <c r="AC344" s="153"/>
      <c r="AD344" s="153"/>
      <c r="AE344" s="153"/>
      <c r="AF344" s="153"/>
      <c r="AG344" s="153"/>
      <c r="AH344" s="153"/>
      <c r="AI344" s="153"/>
      <c r="AJ344" s="153"/>
      <c r="AK344" s="153"/>
      <c r="AL344" s="153"/>
      <c r="AM344" s="153"/>
      <c r="AN344" s="153"/>
      <c r="AO344" s="153"/>
      <c r="AP344" s="153"/>
      <c r="AQ344" s="153"/>
      <c r="AR344" s="153"/>
      <c r="AS344" s="153"/>
    </row>
    <row r="345" spans="1:45" ht="22.5" outlineLevel="1" x14ac:dyDescent="0.2">
      <c r="A345" s="154"/>
      <c r="B345" s="158"/>
      <c r="C345" s="191" t="s">
        <v>489</v>
      </c>
      <c r="D345" s="161"/>
      <c r="E345" s="167">
        <v>89.06</v>
      </c>
      <c r="F345" s="173"/>
      <c r="G345" s="173"/>
      <c r="H345" s="173">
        <f t="shared" si="5"/>
        <v>0</v>
      </c>
      <c r="I345" s="153"/>
      <c r="J345" s="153"/>
      <c r="K345" s="153"/>
      <c r="L345" s="153"/>
      <c r="M345" s="153"/>
      <c r="N345" s="153"/>
      <c r="O345" s="153"/>
      <c r="P345" s="153" t="s">
        <v>118</v>
      </c>
      <c r="Q345" s="153">
        <v>0</v>
      </c>
      <c r="R345" s="153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3"/>
      <c r="AC345" s="153"/>
      <c r="AD345" s="153"/>
      <c r="AE345" s="153"/>
      <c r="AF345" s="153"/>
      <c r="AG345" s="153"/>
      <c r="AH345" s="153"/>
      <c r="AI345" s="153"/>
      <c r="AJ345" s="153"/>
      <c r="AK345" s="153"/>
      <c r="AL345" s="153"/>
      <c r="AM345" s="153"/>
      <c r="AN345" s="153"/>
      <c r="AO345" s="153"/>
      <c r="AP345" s="153"/>
      <c r="AQ345" s="153"/>
      <c r="AR345" s="153"/>
      <c r="AS345" s="153"/>
    </row>
    <row r="346" spans="1:45" ht="22.5" outlineLevel="1" x14ac:dyDescent="0.2">
      <c r="A346" s="154">
        <v>116</v>
      </c>
      <c r="B346" s="158" t="s">
        <v>490</v>
      </c>
      <c r="C346" s="190" t="s">
        <v>491</v>
      </c>
      <c r="D346" s="160" t="s">
        <v>115</v>
      </c>
      <c r="E346" s="166">
        <v>89.06</v>
      </c>
      <c r="F346" s="172"/>
      <c r="G346" s="173">
        <f>ROUND(E346*F346,2)</f>
        <v>0</v>
      </c>
      <c r="H346" s="173" t="str">
        <f t="shared" si="5"/>
        <v xml:space="preserve">RTS 2019/I </v>
      </c>
      <c r="I346" s="153"/>
      <c r="J346" s="153"/>
      <c r="K346" s="153"/>
      <c r="L346" s="153"/>
      <c r="M346" s="153"/>
      <c r="N346" s="153"/>
      <c r="O346" s="153"/>
      <c r="P346" s="153" t="s">
        <v>122</v>
      </c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  <c r="AA346" s="153"/>
      <c r="AB346" s="153"/>
      <c r="AC346" s="153"/>
      <c r="AD346" s="153"/>
      <c r="AE346" s="153"/>
      <c r="AF346" s="153"/>
      <c r="AG346" s="153"/>
      <c r="AH346" s="153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</row>
    <row r="347" spans="1:45" outlineLevel="1" x14ac:dyDescent="0.2">
      <c r="A347" s="154">
        <v>117</v>
      </c>
      <c r="B347" s="158" t="s">
        <v>492</v>
      </c>
      <c r="C347" s="190" t="s">
        <v>493</v>
      </c>
      <c r="D347" s="160" t="s">
        <v>115</v>
      </c>
      <c r="E347" s="166">
        <v>1336.05</v>
      </c>
      <c r="F347" s="172"/>
      <c r="G347" s="173">
        <f>ROUND(E347*F347,2)</f>
        <v>0</v>
      </c>
      <c r="H347" s="173" t="str">
        <f t="shared" si="5"/>
        <v xml:space="preserve">RTS 2019/I </v>
      </c>
      <c r="I347" s="153"/>
      <c r="J347" s="153"/>
      <c r="K347" s="153"/>
      <c r="L347" s="153"/>
      <c r="M347" s="153"/>
      <c r="N347" s="153"/>
      <c r="O347" s="153"/>
      <c r="P347" s="153" t="s">
        <v>122</v>
      </c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  <c r="AB347" s="153"/>
      <c r="AC347" s="153"/>
      <c r="AD347" s="153"/>
      <c r="AE347" s="153"/>
      <c r="AF347" s="153"/>
      <c r="AG347" s="153"/>
      <c r="AH347" s="153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</row>
    <row r="348" spans="1:45" outlineLevel="1" x14ac:dyDescent="0.2">
      <c r="A348" s="154"/>
      <c r="B348" s="158"/>
      <c r="C348" s="191" t="s">
        <v>494</v>
      </c>
      <c r="D348" s="161"/>
      <c r="E348" s="167">
        <v>1336.05</v>
      </c>
      <c r="F348" s="173"/>
      <c r="G348" s="173"/>
      <c r="H348" s="173">
        <f t="shared" si="5"/>
        <v>0</v>
      </c>
      <c r="I348" s="153"/>
      <c r="J348" s="153"/>
      <c r="K348" s="153"/>
      <c r="L348" s="153"/>
      <c r="M348" s="153"/>
      <c r="N348" s="153"/>
      <c r="O348" s="153"/>
      <c r="P348" s="153" t="s">
        <v>118</v>
      </c>
      <c r="Q348" s="153">
        <v>0</v>
      </c>
      <c r="R348" s="153"/>
      <c r="S348" s="153"/>
      <c r="T348" s="153"/>
      <c r="U348" s="153"/>
      <c r="V348" s="153"/>
      <c r="W348" s="153"/>
      <c r="X348" s="153"/>
      <c r="Y348" s="153"/>
      <c r="Z348" s="153"/>
      <c r="AA348" s="153"/>
      <c r="AB348" s="153"/>
      <c r="AC348" s="153"/>
      <c r="AD348" s="153"/>
      <c r="AE348" s="153"/>
      <c r="AF348" s="153"/>
      <c r="AG348" s="153"/>
      <c r="AH348" s="153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</row>
    <row r="349" spans="1:45" outlineLevel="1" x14ac:dyDescent="0.2">
      <c r="A349" s="154">
        <v>118</v>
      </c>
      <c r="B349" s="158" t="s">
        <v>495</v>
      </c>
      <c r="C349" s="190" t="s">
        <v>496</v>
      </c>
      <c r="D349" s="160" t="s">
        <v>115</v>
      </c>
      <c r="E349" s="166">
        <v>89.06</v>
      </c>
      <c r="F349" s="172"/>
      <c r="G349" s="173">
        <f>ROUND(E349*F349,2)</f>
        <v>0</v>
      </c>
      <c r="H349" s="173" t="str">
        <f t="shared" si="5"/>
        <v xml:space="preserve">RTS 2019/I </v>
      </c>
      <c r="I349" s="153"/>
      <c r="J349" s="153"/>
      <c r="K349" s="153"/>
      <c r="L349" s="153"/>
      <c r="M349" s="153"/>
      <c r="N349" s="153"/>
      <c r="O349" s="153"/>
      <c r="P349" s="153" t="s">
        <v>122</v>
      </c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  <c r="AA349" s="153"/>
      <c r="AB349" s="153"/>
      <c r="AC349" s="153"/>
      <c r="AD349" s="153"/>
      <c r="AE349" s="153"/>
      <c r="AF349" s="153"/>
      <c r="AG349" s="153"/>
      <c r="AH349" s="153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</row>
    <row r="350" spans="1:45" x14ac:dyDescent="0.2">
      <c r="A350" s="155" t="s">
        <v>111</v>
      </c>
      <c r="B350" s="159" t="s">
        <v>96</v>
      </c>
      <c r="C350" s="192" t="s">
        <v>23</v>
      </c>
      <c r="D350" s="162"/>
      <c r="E350" s="168"/>
      <c r="F350" s="174"/>
      <c r="G350" s="174">
        <f>SUMIF(P351:P356,"&lt;&gt;NOR",G351:G356)</f>
        <v>0</v>
      </c>
      <c r="H350" s="174"/>
      <c r="P350" t="s">
        <v>112</v>
      </c>
    </row>
    <row r="351" spans="1:45" outlineLevel="1" x14ac:dyDescent="0.2">
      <c r="A351" s="154">
        <v>119</v>
      </c>
      <c r="B351" s="158" t="s">
        <v>497</v>
      </c>
      <c r="C351" s="190" t="s">
        <v>498</v>
      </c>
      <c r="D351" s="160" t="s">
        <v>499</v>
      </c>
      <c r="E351" s="166">
        <v>1</v>
      </c>
      <c r="F351" s="172"/>
      <c r="G351" s="173">
        <f>ROUND(E351*F351,2)</f>
        <v>0</v>
      </c>
      <c r="H351" s="173" t="s">
        <v>515</v>
      </c>
      <c r="I351" s="153"/>
      <c r="J351" s="153"/>
      <c r="K351" s="153"/>
      <c r="L351" s="153"/>
      <c r="M351" s="153"/>
      <c r="N351" s="153"/>
      <c r="O351" s="153"/>
      <c r="P351" s="153" t="s">
        <v>500</v>
      </c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  <c r="AA351" s="153"/>
      <c r="AB351" s="153"/>
      <c r="AC351" s="153"/>
      <c r="AD351" s="153"/>
      <c r="AE351" s="153"/>
      <c r="AF351" s="153"/>
      <c r="AG351" s="153"/>
      <c r="AH351" s="153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</row>
    <row r="352" spans="1:45" ht="22.5" outlineLevel="1" x14ac:dyDescent="0.2">
      <c r="A352" s="154"/>
      <c r="B352" s="158"/>
      <c r="C352" s="191" t="s">
        <v>501</v>
      </c>
      <c r="D352" s="161"/>
      <c r="E352" s="167">
        <v>1</v>
      </c>
      <c r="F352" s="173"/>
      <c r="G352" s="173"/>
      <c r="H352" s="173">
        <f t="shared" si="5"/>
        <v>0</v>
      </c>
      <c r="I352" s="153"/>
      <c r="J352" s="153"/>
      <c r="K352" s="153"/>
      <c r="L352" s="153"/>
      <c r="M352" s="153"/>
      <c r="N352" s="153"/>
      <c r="O352" s="153"/>
      <c r="P352" s="153" t="s">
        <v>118</v>
      </c>
      <c r="Q352" s="153">
        <v>0</v>
      </c>
      <c r="R352" s="153"/>
      <c r="S352" s="153"/>
      <c r="T352" s="153"/>
      <c r="U352" s="153"/>
      <c r="V352" s="153"/>
      <c r="W352" s="153"/>
      <c r="X352" s="153"/>
      <c r="Y352" s="153"/>
      <c r="Z352" s="153"/>
      <c r="AA352" s="153"/>
      <c r="AB352" s="153"/>
      <c r="AC352" s="153"/>
      <c r="AD352" s="153"/>
      <c r="AE352" s="153"/>
      <c r="AF352" s="153"/>
      <c r="AG352" s="153"/>
      <c r="AH352" s="153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</row>
    <row r="353" spans="1:45" outlineLevel="1" x14ac:dyDescent="0.2">
      <c r="A353" s="154">
        <v>120</v>
      </c>
      <c r="B353" s="158" t="s">
        <v>502</v>
      </c>
      <c r="C353" s="190" t="s">
        <v>503</v>
      </c>
      <c r="D353" s="160" t="s">
        <v>499</v>
      </c>
      <c r="E353" s="166">
        <v>1</v>
      </c>
      <c r="F353" s="172"/>
      <c r="G353" s="173">
        <f>ROUND(E353*F353,2)</f>
        <v>0</v>
      </c>
      <c r="H353" s="173" t="s">
        <v>515</v>
      </c>
      <c r="I353" s="153"/>
      <c r="J353" s="153"/>
      <c r="K353" s="153"/>
      <c r="L353" s="153"/>
      <c r="M353" s="153"/>
      <c r="N353" s="153"/>
      <c r="O353" s="153"/>
      <c r="P353" s="153" t="s">
        <v>500</v>
      </c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  <c r="AA353" s="153"/>
      <c r="AB353" s="153"/>
      <c r="AC353" s="153"/>
      <c r="AD353" s="153"/>
      <c r="AE353" s="153"/>
      <c r="AF353" s="153"/>
      <c r="AG353" s="153"/>
      <c r="AH353" s="153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</row>
    <row r="354" spans="1:45" outlineLevel="1" x14ac:dyDescent="0.2">
      <c r="A354" s="154"/>
      <c r="B354" s="158"/>
      <c r="C354" s="191" t="s">
        <v>504</v>
      </c>
      <c r="D354" s="161"/>
      <c r="E354" s="167">
        <v>1</v>
      </c>
      <c r="F354" s="173"/>
      <c r="G354" s="173"/>
      <c r="H354" s="173">
        <f t="shared" si="5"/>
        <v>0</v>
      </c>
      <c r="I354" s="153"/>
      <c r="J354" s="153"/>
      <c r="K354" s="153"/>
      <c r="L354" s="153"/>
      <c r="M354" s="153"/>
      <c r="N354" s="153"/>
      <c r="O354" s="153"/>
      <c r="P354" s="153" t="s">
        <v>118</v>
      </c>
      <c r="Q354" s="153">
        <v>0</v>
      </c>
      <c r="R354" s="153"/>
      <c r="S354" s="153"/>
      <c r="T354" s="153"/>
      <c r="U354" s="153"/>
      <c r="V354" s="153"/>
      <c r="W354" s="153"/>
      <c r="X354" s="153"/>
      <c r="Y354" s="153"/>
      <c r="Z354" s="153"/>
      <c r="AA354" s="153"/>
      <c r="AB354" s="153"/>
      <c r="AC354" s="153"/>
      <c r="AD354" s="153"/>
      <c r="AE354" s="153"/>
      <c r="AF354" s="153"/>
      <c r="AG354" s="153"/>
      <c r="AH354" s="153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</row>
    <row r="355" spans="1:45" outlineLevel="1" x14ac:dyDescent="0.2">
      <c r="A355" s="154">
        <v>121</v>
      </c>
      <c r="B355" s="158" t="s">
        <v>505</v>
      </c>
      <c r="C355" s="190" t="s">
        <v>506</v>
      </c>
      <c r="D355" s="160" t="s">
        <v>507</v>
      </c>
      <c r="E355" s="166">
        <v>10</v>
      </c>
      <c r="F355" s="172"/>
      <c r="G355" s="173">
        <f>ROUND(E355*F355,2)</f>
        <v>0</v>
      </c>
      <c r="H355" s="173" t="s">
        <v>515</v>
      </c>
      <c r="I355" s="153"/>
      <c r="J355" s="153"/>
      <c r="K355" s="153"/>
      <c r="L355" s="153"/>
      <c r="M355" s="153"/>
      <c r="N355" s="153"/>
      <c r="O355" s="153"/>
      <c r="P355" s="153" t="s">
        <v>500</v>
      </c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/>
      <c r="AG355" s="153"/>
      <c r="AH355" s="153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</row>
    <row r="356" spans="1:45" ht="22.5" outlineLevel="1" x14ac:dyDescent="0.2">
      <c r="A356" s="181"/>
      <c r="B356" s="182"/>
      <c r="C356" s="197" t="s">
        <v>508</v>
      </c>
      <c r="D356" s="183"/>
      <c r="E356" s="184">
        <v>10</v>
      </c>
      <c r="F356" s="185"/>
      <c r="G356" s="185"/>
      <c r="H356" s="185">
        <f t="shared" si="5"/>
        <v>0</v>
      </c>
      <c r="I356" s="153"/>
      <c r="J356" s="153"/>
      <c r="K356" s="153"/>
      <c r="L356" s="153"/>
      <c r="M356" s="153"/>
      <c r="N356" s="153"/>
      <c r="O356" s="153"/>
      <c r="P356" s="153" t="s">
        <v>118</v>
      </c>
      <c r="Q356" s="153">
        <v>0</v>
      </c>
      <c r="R356" s="153"/>
      <c r="S356" s="153"/>
      <c r="T356" s="153"/>
      <c r="U356" s="153"/>
      <c r="V356" s="153"/>
      <c r="W356" s="153"/>
      <c r="X356" s="153"/>
      <c r="Y356" s="153"/>
      <c r="Z356" s="153"/>
      <c r="AA356" s="153"/>
      <c r="AB356" s="153"/>
      <c r="AC356" s="153"/>
      <c r="AD356" s="153"/>
      <c r="AE356" s="153"/>
      <c r="AF356" s="153"/>
      <c r="AG356" s="153"/>
      <c r="AH356" s="153"/>
      <c r="AI356" s="153"/>
      <c r="AJ356" s="153"/>
      <c r="AK356" s="153"/>
      <c r="AL356" s="153"/>
      <c r="AM356" s="153"/>
      <c r="AN356" s="153"/>
      <c r="AO356" s="153"/>
      <c r="AP356" s="153"/>
      <c r="AQ356" s="153"/>
      <c r="AR356" s="153"/>
      <c r="AS356" s="153"/>
    </row>
    <row r="357" spans="1:45" x14ac:dyDescent="0.2">
      <c r="A357" s="6"/>
      <c r="B357" s="7" t="s">
        <v>509</v>
      </c>
      <c r="C357" s="198" t="s">
        <v>509</v>
      </c>
      <c r="D357" s="6"/>
      <c r="E357" s="6"/>
      <c r="F357" s="6"/>
      <c r="G357" s="6"/>
      <c r="N357">
        <v>15</v>
      </c>
      <c r="O357">
        <v>21</v>
      </c>
    </row>
    <row r="358" spans="1:45" x14ac:dyDescent="0.2">
      <c r="A358" s="186"/>
      <c r="B358" s="305" t="s">
        <v>630</v>
      </c>
      <c r="C358" s="305"/>
      <c r="D358" s="187"/>
      <c r="E358" s="187"/>
      <c r="F358" s="187"/>
      <c r="G358" s="189">
        <f>G8+G30+G38+G52+G77+G80+G87+G96+G115+G118+G123+G150+G174+G177+G216+G222+G241+G250+G262+G265+G285+G288+G343+G350</f>
        <v>0</v>
      </c>
      <c r="H358" s="199"/>
      <c r="N358" t="e">
        <f>SUMIF(#REF!,N357,G7:G356)</f>
        <v>#REF!</v>
      </c>
      <c r="O358" t="e">
        <f>SUMIF(#REF!,O357,G7:G356)</f>
        <v>#REF!</v>
      </c>
      <c r="P358" t="s">
        <v>510</v>
      </c>
    </row>
    <row r="359" spans="1:45" x14ac:dyDescent="0.2">
      <c r="A359" s="6"/>
      <c r="B359" s="7" t="s">
        <v>509</v>
      </c>
      <c r="C359" s="198" t="s">
        <v>509</v>
      </c>
      <c r="D359" s="6"/>
      <c r="E359" s="6"/>
      <c r="F359" s="6"/>
      <c r="G359" s="6"/>
    </row>
    <row r="360" spans="1:45" ht="15.75" x14ac:dyDescent="0.2">
      <c r="A360" s="308" t="s">
        <v>631</v>
      </c>
      <c r="B360" s="308"/>
      <c r="C360" s="308"/>
      <c r="D360" s="308"/>
      <c r="E360" s="308"/>
      <c r="F360" s="308"/>
      <c r="G360" s="308"/>
      <c r="H360" s="308"/>
    </row>
    <row r="361" spans="1:45" ht="16.5" customHeight="1" x14ac:dyDescent="0.2">
      <c r="A361" s="306" t="s">
        <v>596</v>
      </c>
      <c r="B361" s="307"/>
      <c r="C361" s="307"/>
      <c r="D361" s="306"/>
      <c r="E361" s="307"/>
      <c r="F361" s="307"/>
      <c r="G361" s="245">
        <f>SUM(G362:G364)</f>
        <v>0</v>
      </c>
      <c r="H361" s="219"/>
    </row>
    <row r="362" spans="1:45" ht="56.25" x14ac:dyDescent="0.2">
      <c r="A362" s="154" t="s">
        <v>529</v>
      </c>
      <c r="B362" s="158" t="s">
        <v>604</v>
      </c>
      <c r="C362" s="190" t="s">
        <v>605</v>
      </c>
      <c r="D362" s="160" t="s">
        <v>205</v>
      </c>
      <c r="E362" s="166">
        <v>1</v>
      </c>
      <c r="F362" s="172"/>
      <c r="G362" s="246">
        <f>ROUND(E362*F362,2)</f>
        <v>0</v>
      </c>
      <c r="H362" s="173" t="s">
        <v>515</v>
      </c>
    </row>
    <row r="363" spans="1:45" ht="33.75" x14ac:dyDescent="0.2">
      <c r="A363" s="154" t="s">
        <v>309</v>
      </c>
      <c r="B363" s="158" t="s">
        <v>606</v>
      </c>
      <c r="C363" s="190" t="s">
        <v>607</v>
      </c>
      <c r="D363" s="160" t="s">
        <v>205</v>
      </c>
      <c r="E363" s="166">
        <v>1</v>
      </c>
      <c r="F363" s="172"/>
      <c r="G363" s="246">
        <f>ROUND(E363*F363,2)</f>
        <v>0</v>
      </c>
      <c r="H363" s="173" t="s">
        <v>515</v>
      </c>
    </row>
    <row r="364" spans="1:45" ht="33.75" x14ac:dyDescent="0.2">
      <c r="A364" s="154" t="s">
        <v>50</v>
      </c>
      <c r="B364" s="158" t="s">
        <v>608</v>
      </c>
      <c r="C364" s="190" t="s">
        <v>609</v>
      </c>
      <c r="D364" s="160" t="s">
        <v>205</v>
      </c>
      <c r="E364" s="166">
        <v>1</v>
      </c>
      <c r="F364" s="172"/>
      <c r="G364" s="246">
        <f>ROUND(E364*F364,2)</f>
        <v>0</v>
      </c>
      <c r="H364" s="173" t="s">
        <v>515</v>
      </c>
    </row>
    <row r="365" spans="1:45" ht="12.75" customHeight="1" x14ac:dyDescent="0.2">
      <c r="A365" s="306" t="s">
        <v>610</v>
      </c>
      <c r="B365" s="307"/>
      <c r="C365" s="307"/>
      <c r="D365" s="306"/>
      <c r="E365" s="307"/>
      <c r="F365" s="307"/>
      <c r="G365" s="245">
        <f>SUM(G366:G371)</f>
        <v>0</v>
      </c>
      <c r="H365" s="219"/>
    </row>
    <row r="366" spans="1:45" ht="56.25" x14ac:dyDescent="0.2">
      <c r="A366" s="154" t="s">
        <v>236</v>
      </c>
      <c r="B366" s="158" t="s">
        <v>611</v>
      </c>
      <c r="C366" s="190" t="s">
        <v>612</v>
      </c>
      <c r="D366" s="160" t="s">
        <v>166</v>
      </c>
      <c r="E366" s="166">
        <v>15</v>
      </c>
      <c r="F366" s="172"/>
      <c r="G366" s="246">
        <f t="shared" ref="G366:G371" si="6">ROUND(E366*F366,2)</f>
        <v>0</v>
      </c>
      <c r="H366" s="173" t="s">
        <v>515</v>
      </c>
    </row>
    <row r="367" spans="1:45" ht="22.5" x14ac:dyDescent="0.2">
      <c r="A367" s="154" t="s">
        <v>52</v>
      </c>
      <c r="B367" s="158" t="s">
        <v>613</v>
      </c>
      <c r="C367" s="190" t="s">
        <v>614</v>
      </c>
      <c r="D367" s="160" t="s">
        <v>121</v>
      </c>
      <c r="E367" s="166">
        <v>2</v>
      </c>
      <c r="F367" s="172"/>
      <c r="G367" s="246">
        <f t="shared" si="6"/>
        <v>0</v>
      </c>
      <c r="H367" s="173" t="s">
        <v>515</v>
      </c>
    </row>
    <row r="368" spans="1:45" ht="33.75" x14ac:dyDescent="0.2">
      <c r="A368" s="154" t="s">
        <v>535</v>
      </c>
      <c r="B368" s="158" t="s">
        <v>615</v>
      </c>
      <c r="C368" s="190" t="s">
        <v>616</v>
      </c>
      <c r="D368" s="160" t="s">
        <v>205</v>
      </c>
      <c r="E368" s="166">
        <v>1</v>
      </c>
      <c r="F368" s="172"/>
      <c r="G368" s="246">
        <f t="shared" si="6"/>
        <v>0</v>
      </c>
      <c r="H368" s="173" t="s">
        <v>515</v>
      </c>
    </row>
    <row r="369" spans="1:8" ht="33.75" x14ac:dyDescent="0.2">
      <c r="A369" s="154" t="s">
        <v>538</v>
      </c>
      <c r="B369" s="158" t="s">
        <v>617</v>
      </c>
      <c r="C369" s="190" t="s">
        <v>618</v>
      </c>
      <c r="D369" s="160" t="s">
        <v>205</v>
      </c>
      <c r="E369" s="166">
        <v>1</v>
      </c>
      <c r="F369" s="172"/>
      <c r="G369" s="246">
        <f t="shared" si="6"/>
        <v>0</v>
      </c>
      <c r="H369" s="173" t="s">
        <v>515</v>
      </c>
    </row>
    <row r="370" spans="1:8" x14ac:dyDescent="0.2">
      <c r="A370" s="154" t="s">
        <v>541</v>
      </c>
      <c r="B370" s="158" t="s">
        <v>619</v>
      </c>
      <c r="C370" s="190" t="s">
        <v>620</v>
      </c>
      <c r="D370" s="160" t="s">
        <v>507</v>
      </c>
      <c r="E370" s="166">
        <v>8</v>
      </c>
      <c r="F370" s="172"/>
      <c r="G370" s="246">
        <f t="shared" si="6"/>
        <v>0</v>
      </c>
      <c r="H370" s="173" t="s">
        <v>515</v>
      </c>
    </row>
    <row r="371" spans="1:8" ht="13.5" customHeight="1" x14ac:dyDescent="0.2">
      <c r="A371" s="154" t="s">
        <v>306</v>
      </c>
      <c r="B371" s="158" t="s">
        <v>621</v>
      </c>
      <c r="C371" s="190" t="s">
        <v>622</v>
      </c>
      <c r="D371" s="160" t="s">
        <v>507</v>
      </c>
      <c r="E371" s="166">
        <v>16</v>
      </c>
      <c r="F371" s="172"/>
      <c r="G371" s="246">
        <f t="shared" si="6"/>
        <v>0</v>
      </c>
      <c r="H371" s="173" t="s">
        <v>515</v>
      </c>
    </row>
    <row r="372" spans="1:8" ht="12.75" customHeight="1" x14ac:dyDescent="0.2">
      <c r="A372" s="306" t="s">
        <v>597</v>
      </c>
      <c r="B372" s="307"/>
      <c r="C372" s="307"/>
      <c r="D372" s="220"/>
      <c r="E372" s="220"/>
      <c r="F372" s="220"/>
      <c r="G372" s="247">
        <f>SUM(G373:G377)</f>
        <v>0</v>
      </c>
      <c r="H372" s="221"/>
    </row>
    <row r="373" spans="1:8" x14ac:dyDescent="0.2">
      <c r="A373" s="154" t="s">
        <v>546</v>
      </c>
      <c r="B373" s="158" t="s">
        <v>599</v>
      </c>
      <c r="C373" s="190" t="s">
        <v>600</v>
      </c>
      <c r="D373" s="160" t="s">
        <v>507</v>
      </c>
      <c r="E373" s="166">
        <v>2</v>
      </c>
      <c r="F373" s="172"/>
      <c r="G373" s="246">
        <f>ROUND(E373*F373,2)</f>
        <v>0</v>
      </c>
      <c r="H373" s="173" t="s">
        <v>515</v>
      </c>
    </row>
    <row r="374" spans="1:8" ht="33.75" x14ac:dyDescent="0.2">
      <c r="A374" s="154" t="s">
        <v>548</v>
      </c>
      <c r="B374" s="158" t="s">
        <v>602</v>
      </c>
      <c r="C374" s="190" t="s">
        <v>623</v>
      </c>
      <c r="D374" s="160" t="s">
        <v>205</v>
      </c>
      <c r="E374" s="166">
        <v>1</v>
      </c>
      <c r="F374" s="172"/>
      <c r="G374" s="246">
        <f>ROUND(E374*F374,2)</f>
        <v>0</v>
      </c>
      <c r="H374" s="173" t="s">
        <v>515</v>
      </c>
    </row>
    <row r="375" spans="1:8" ht="33.75" x14ac:dyDescent="0.2">
      <c r="A375" s="154" t="s">
        <v>550</v>
      </c>
      <c r="B375" s="158" t="s">
        <v>624</v>
      </c>
      <c r="C375" s="190" t="s">
        <v>603</v>
      </c>
      <c r="D375" s="160" t="s">
        <v>507</v>
      </c>
      <c r="E375" s="166">
        <v>4</v>
      </c>
      <c r="F375" s="172"/>
      <c r="G375" s="246">
        <f>ROUND(E375*F375,2)</f>
        <v>0</v>
      </c>
      <c r="H375" s="173" t="s">
        <v>515</v>
      </c>
    </row>
    <row r="376" spans="1:8" ht="22.5" x14ac:dyDescent="0.2">
      <c r="A376" s="154" t="s">
        <v>553</v>
      </c>
      <c r="B376" s="158" t="s">
        <v>625</v>
      </c>
      <c r="C376" s="190" t="s">
        <v>626</v>
      </c>
      <c r="D376" s="160" t="s">
        <v>627</v>
      </c>
      <c r="E376" s="166">
        <v>50</v>
      </c>
      <c r="F376" s="172"/>
      <c r="G376" s="246">
        <f>ROUND(E376*F376,2)</f>
        <v>0</v>
      </c>
      <c r="H376" s="173" t="s">
        <v>515</v>
      </c>
    </row>
    <row r="377" spans="1:8" x14ac:dyDescent="0.2">
      <c r="A377" s="181" t="s">
        <v>555</v>
      </c>
      <c r="B377" s="182" t="s">
        <v>628</v>
      </c>
      <c r="C377" s="215" t="s">
        <v>629</v>
      </c>
      <c r="D377" s="216" t="s">
        <v>507</v>
      </c>
      <c r="E377" s="217">
        <v>12</v>
      </c>
      <c r="F377" s="218"/>
      <c r="G377" s="248">
        <f>ROUND(E377*F377,2)</f>
        <v>0</v>
      </c>
      <c r="H377" s="185" t="s">
        <v>515</v>
      </c>
    </row>
    <row r="379" spans="1:8" x14ac:dyDescent="0.2">
      <c r="A379" s="186"/>
      <c r="B379" s="305" t="s">
        <v>632</v>
      </c>
      <c r="C379" s="305"/>
      <c r="D379" s="187"/>
      <c r="E379" s="187"/>
      <c r="F379" s="187"/>
      <c r="G379" s="189">
        <f>G372+G365+G361</f>
        <v>0</v>
      </c>
      <c r="H379" s="199"/>
    </row>
    <row r="382" spans="1:8" ht="15.75" x14ac:dyDescent="0.2">
      <c r="A382" s="308" t="s">
        <v>639</v>
      </c>
      <c r="B382" s="308"/>
      <c r="C382" s="308"/>
      <c r="D382" s="308"/>
      <c r="E382" s="308"/>
      <c r="F382" s="308"/>
      <c r="G382" s="308"/>
      <c r="H382" s="308"/>
    </row>
    <row r="383" spans="1:8" x14ac:dyDescent="0.2">
      <c r="A383" s="306" t="s">
        <v>528</v>
      </c>
      <c r="B383" s="307"/>
      <c r="C383" s="307"/>
      <c r="D383" s="220"/>
      <c r="E383" s="220"/>
      <c r="F383" s="220"/>
      <c r="G383" s="222">
        <f>SUM(G384:G395)</f>
        <v>0</v>
      </c>
      <c r="H383" s="221"/>
    </row>
    <row r="384" spans="1:8" ht="22.5" x14ac:dyDescent="0.2">
      <c r="A384" s="235">
        <v>1</v>
      </c>
      <c r="B384" s="158" t="s">
        <v>641</v>
      </c>
      <c r="C384" s="190" t="s">
        <v>530</v>
      </c>
      <c r="D384" s="173" t="s">
        <v>166</v>
      </c>
      <c r="E384" s="166">
        <v>24</v>
      </c>
      <c r="F384" s="172"/>
      <c r="G384" s="173">
        <f>ROUND(E384*F384,2)</f>
        <v>0</v>
      </c>
      <c r="H384" s="173" t="s">
        <v>515</v>
      </c>
    </row>
    <row r="385" spans="1:11" x14ac:dyDescent="0.2">
      <c r="A385" s="154" t="s">
        <v>309</v>
      </c>
      <c r="B385" s="158" t="s">
        <v>642</v>
      </c>
      <c r="C385" s="190" t="s">
        <v>531</v>
      </c>
      <c r="D385" s="173" t="s">
        <v>166</v>
      </c>
      <c r="E385" s="166">
        <v>6</v>
      </c>
      <c r="F385" s="172"/>
      <c r="G385" s="173">
        <f>ROUND(E385*F385,2)</f>
        <v>0</v>
      </c>
      <c r="H385" s="173" t="s">
        <v>515</v>
      </c>
    </row>
    <row r="386" spans="1:11" ht="22.5" x14ac:dyDescent="0.2">
      <c r="A386" s="154" t="s">
        <v>50</v>
      </c>
      <c r="B386" s="158" t="s">
        <v>643</v>
      </c>
      <c r="C386" s="190" t="s">
        <v>532</v>
      </c>
      <c r="D386" s="173" t="s">
        <v>205</v>
      </c>
      <c r="E386" s="166">
        <v>3</v>
      </c>
      <c r="F386" s="172"/>
      <c r="G386" s="173">
        <f>ROUND(E386*F386,2)</f>
        <v>0</v>
      </c>
      <c r="H386" s="173" t="s">
        <v>515</v>
      </c>
      <c r="K386" s="142"/>
    </row>
    <row r="387" spans="1:11" x14ac:dyDescent="0.2">
      <c r="A387" s="154" t="s">
        <v>236</v>
      </c>
      <c r="B387" s="158" t="s">
        <v>644</v>
      </c>
      <c r="C387" s="190" t="s">
        <v>533</v>
      </c>
      <c r="D387" s="173" t="s">
        <v>205</v>
      </c>
      <c r="E387" s="166">
        <v>1</v>
      </c>
      <c r="F387" s="172"/>
      <c r="G387" s="173">
        <f t="shared" ref="G387:G422" si="7">ROUND(E387*F387,2)</f>
        <v>0</v>
      </c>
      <c r="H387" s="173" t="s">
        <v>515</v>
      </c>
    </row>
    <row r="388" spans="1:11" ht="22.5" x14ac:dyDescent="0.2">
      <c r="A388" s="154" t="s">
        <v>52</v>
      </c>
      <c r="B388" s="158" t="s">
        <v>645</v>
      </c>
      <c r="C388" s="190" t="s">
        <v>534</v>
      </c>
      <c r="D388" s="173" t="s">
        <v>166</v>
      </c>
      <c r="E388" s="166">
        <v>50</v>
      </c>
      <c r="F388" s="172"/>
      <c r="G388" s="173">
        <f t="shared" si="7"/>
        <v>0</v>
      </c>
      <c r="H388" s="173" t="s">
        <v>515</v>
      </c>
    </row>
    <row r="389" spans="1:11" ht="22.5" x14ac:dyDescent="0.2">
      <c r="A389" s="154" t="s">
        <v>535</v>
      </c>
      <c r="B389" s="158" t="s">
        <v>536</v>
      </c>
      <c r="C389" s="190" t="s">
        <v>537</v>
      </c>
      <c r="D389" s="173" t="s">
        <v>205</v>
      </c>
      <c r="E389" s="166">
        <v>1</v>
      </c>
      <c r="F389" s="172"/>
      <c r="G389" s="173">
        <f t="shared" si="7"/>
        <v>0</v>
      </c>
      <c r="H389" s="173" t="s">
        <v>515</v>
      </c>
    </row>
    <row r="390" spans="1:11" x14ac:dyDescent="0.2">
      <c r="A390" s="154" t="s">
        <v>538</v>
      </c>
      <c r="B390" s="158" t="s">
        <v>539</v>
      </c>
      <c r="C390" s="190" t="s">
        <v>540</v>
      </c>
      <c r="D390" s="173" t="s">
        <v>205</v>
      </c>
      <c r="E390" s="166">
        <v>1</v>
      </c>
      <c r="F390" s="172"/>
      <c r="G390" s="173">
        <f t="shared" si="7"/>
        <v>0</v>
      </c>
      <c r="H390" s="173" t="s">
        <v>515</v>
      </c>
    </row>
    <row r="391" spans="1:11" ht="22.5" x14ac:dyDescent="0.2">
      <c r="A391" s="154" t="s">
        <v>541</v>
      </c>
      <c r="B391" s="158" t="s">
        <v>542</v>
      </c>
      <c r="C391" s="190" t="s">
        <v>543</v>
      </c>
      <c r="D391" s="173" t="s">
        <v>205</v>
      </c>
      <c r="E391" s="166">
        <v>1</v>
      </c>
      <c r="F391" s="172"/>
      <c r="G391" s="173">
        <f t="shared" si="7"/>
        <v>0</v>
      </c>
      <c r="H391" s="173" t="s">
        <v>515</v>
      </c>
    </row>
    <row r="392" spans="1:11" x14ac:dyDescent="0.2">
      <c r="A392" s="154" t="s">
        <v>306</v>
      </c>
      <c r="B392" s="158" t="s">
        <v>544</v>
      </c>
      <c r="C392" s="190" t="s">
        <v>545</v>
      </c>
      <c r="D392" s="173" t="s">
        <v>205</v>
      </c>
      <c r="E392" s="166">
        <v>2</v>
      </c>
      <c r="F392" s="172"/>
      <c r="G392" s="173">
        <f t="shared" si="7"/>
        <v>0</v>
      </c>
      <c r="H392" s="173" t="s">
        <v>515</v>
      </c>
    </row>
    <row r="393" spans="1:11" x14ac:dyDescent="0.2">
      <c r="A393" s="154" t="s">
        <v>546</v>
      </c>
      <c r="B393" s="158" t="s">
        <v>646</v>
      </c>
      <c r="C393" s="190" t="s">
        <v>547</v>
      </c>
      <c r="D393" s="173" t="s">
        <v>166</v>
      </c>
      <c r="E393" s="166">
        <v>50</v>
      </c>
      <c r="F393" s="172"/>
      <c r="G393" s="173">
        <f t="shared" si="7"/>
        <v>0</v>
      </c>
      <c r="H393" s="173" t="s">
        <v>515</v>
      </c>
    </row>
    <row r="394" spans="1:11" ht="22.5" x14ac:dyDescent="0.2">
      <c r="A394" s="154" t="s">
        <v>548</v>
      </c>
      <c r="B394" s="158" t="s">
        <v>647</v>
      </c>
      <c r="C394" s="190" t="s">
        <v>549</v>
      </c>
      <c r="D394" s="173" t="s">
        <v>0</v>
      </c>
      <c r="E394" s="166">
        <v>183.77699999999999</v>
      </c>
      <c r="F394" s="172"/>
      <c r="G394" s="173">
        <f t="shared" si="7"/>
        <v>0</v>
      </c>
      <c r="H394" s="173" t="s">
        <v>515</v>
      </c>
    </row>
    <row r="395" spans="1:11" ht="22.5" x14ac:dyDescent="0.2">
      <c r="A395" s="154" t="s">
        <v>550</v>
      </c>
      <c r="B395" s="158" t="s">
        <v>648</v>
      </c>
      <c r="C395" s="190" t="s">
        <v>551</v>
      </c>
      <c r="D395" s="173" t="s">
        <v>0</v>
      </c>
      <c r="E395" s="166">
        <v>183.77699999999999</v>
      </c>
      <c r="F395" s="172"/>
      <c r="G395" s="173">
        <f t="shared" si="7"/>
        <v>0</v>
      </c>
      <c r="H395" s="173" t="s">
        <v>515</v>
      </c>
    </row>
    <row r="396" spans="1:11" x14ac:dyDescent="0.2">
      <c r="A396" s="306" t="s">
        <v>552</v>
      </c>
      <c r="B396" s="307"/>
      <c r="C396" s="307"/>
      <c r="D396" s="220"/>
      <c r="E396" s="220"/>
      <c r="F396" s="220"/>
      <c r="G396" s="222">
        <f>SUM(G397:G408)</f>
        <v>0</v>
      </c>
      <c r="H396" s="220"/>
    </row>
    <row r="397" spans="1:11" ht="22.5" x14ac:dyDescent="0.2">
      <c r="A397" s="154" t="s">
        <v>553</v>
      </c>
      <c r="B397" s="158" t="s">
        <v>649</v>
      </c>
      <c r="C397" s="190" t="s">
        <v>554</v>
      </c>
      <c r="D397" s="160" t="s">
        <v>166</v>
      </c>
      <c r="E397" s="166">
        <v>36</v>
      </c>
      <c r="F397" s="172"/>
      <c r="G397" s="173">
        <f t="shared" si="7"/>
        <v>0</v>
      </c>
      <c r="H397" s="173" t="s">
        <v>515</v>
      </c>
    </row>
    <row r="398" spans="1:11" ht="22.5" x14ac:dyDescent="0.2">
      <c r="A398" s="154" t="s">
        <v>555</v>
      </c>
      <c r="B398" s="158" t="s">
        <v>650</v>
      </c>
      <c r="C398" s="190" t="s">
        <v>556</v>
      </c>
      <c r="D398" s="160" t="s">
        <v>166</v>
      </c>
      <c r="E398" s="166">
        <v>36</v>
      </c>
      <c r="F398" s="172"/>
      <c r="G398" s="173">
        <f t="shared" si="7"/>
        <v>0</v>
      </c>
      <c r="H398" s="173" t="s">
        <v>515</v>
      </c>
    </row>
    <row r="399" spans="1:11" ht="22.5" x14ac:dyDescent="0.2">
      <c r="A399" s="154" t="s">
        <v>557</v>
      </c>
      <c r="B399" s="158" t="s">
        <v>651</v>
      </c>
      <c r="C399" s="190" t="s">
        <v>558</v>
      </c>
      <c r="D399" s="160" t="s">
        <v>205</v>
      </c>
      <c r="E399" s="166">
        <v>8</v>
      </c>
      <c r="F399" s="172"/>
      <c r="G399" s="173">
        <f t="shared" si="7"/>
        <v>0</v>
      </c>
      <c r="H399" s="173" t="s">
        <v>515</v>
      </c>
    </row>
    <row r="400" spans="1:11" ht="22.5" x14ac:dyDescent="0.2">
      <c r="A400" s="154" t="s">
        <v>559</v>
      </c>
      <c r="B400" s="158" t="s">
        <v>652</v>
      </c>
      <c r="C400" s="190" t="s">
        <v>560</v>
      </c>
      <c r="D400" s="160" t="s">
        <v>205</v>
      </c>
      <c r="E400" s="166">
        <v>3</v>
      </c>
      <c r="F400" s="172"/>
      <c r="G400" s="173">
        <f t="shared" si="7"/>
        <v>0</v>
      </c>
      <c r="H400" s="173" t="s">
        <v>515</v>
      </c>
    </row>
    <row r="401" spans="1:8" ht="22.5" x14ac:dyDescent="0.2">
      <c r="A401" s="154" t="s">
        <v>561</v>
      </c>
      <c r="B401" s="158" t="s">
        <v>653</v>
      </c>
      <c r="C401" s="190" t="s">
        <v>562</v>
      </c>
      <c r="D401" s="160" t="s">
        <v>205</v>
      </c>
      <c r="E401" s="166">
        <v>1</v>
      </c>
      <c r="F401" s="172"/>
      <c r="G401" s="173">
        <f t="shared" si="7"/>
        <v>0</v>
      </c>
      <c r="H401" s="173" t="s">
        <v>515</v>
      </c>
    </row>
    <row r="402" spans="1:8" x14ac:dyDescent="0.2">
      <c r="A402" s="154" t="s">
        <v>563</v>
      </c>
      <c r="B402" s="158" t="s">
        <v>654</v>
      </c>
      <c r="C402" s="190" t="s">
        <v>564</v>
      </c>
      <c r="D402" s="160" t="s">
        <v>205</v>
      </c>
      <c r="E402" s="166">
        <v>1</v>
      </c>
      <c r="F402" s="172"/>
      <c r="G402" s="173">
        <f t="shared" si="7"/>
        <v>0</v>
      </c>
      <c r="H402" s="173" t="s">
        <v>515</v>
      </c>
    </row>
    <row r="403" spans="1:8" ht="22.5" x14ac:dyDescent="0.2">
      <c r="A403" s="154" t="s">
        <v>565</v>
      </c>
      <c r="B403" s="158" t="s">
        <v>655</v>
      </c>
      <c r="C403" s="190" t="s">
        <v>566</v>
      </c>
      <c r="D403" s="160" t="s">
        <v>205</v>
      </c>
      <c r="E403" s="166">
        <v>2</v>
      </c>
      <c r="F403" s="172"/>
      <c r="G403" s="173">
        <f t="shared" si="7"/>
        <v>0</v>
      </c>
      <c r="H403" s="173" t="s">
        <v>515</v>
      </c>
    </row>
    <row r="404" spans="1:8" x14ac:dyDescent="0.2">
      <c r="A404" s="154" t="s">
        <v>567</v>
      </c>
      <c r="B404" s="158" t="s">
        <v>656</v>
      </c>
      <c r="C404" s="190" t="s">
        <v>568</v>
      </c>
      <c r="D404" s="160" t="s">
        <v>166</v>
      </c>
      <c r="E404" s="166">
        <v>50</v>
      </c>
      <c r="F404" s="172"/>
      <c r="G404" s="173">
        <f t="shared" si="7"/>
        <v>0</v>
      </c>
      <c r="H404" s="173" t="s">
        <v>515</v>
      </c>
    </row>
    <row r="405" spans="1:8" ht="22.5" x14ac:dyDescent="0.2">
      <c r="A405" s="154" t="s">
        <v>569</v>
      </c>
      <c r="B405" s="158" t="s">
        <v>657</v>
      </c>
      <c r="C405" s="190" t="s">
        <v>570</v>
      </c>
      <c r="D405" s="160" t="s">
        <v>166</v>
      </c>
      <c r="E405" s="166">
        <v>50</v>
      </c>
      <c r="F405" s="172"/>
      <c r="G405" s="173">
        <f t="shared" si="7"/>
        <v>0</v>
      </c>
      <c r="H405" s="173" t="s">
        <v>515</v>
      </c>
    </row>
    <row r="406" spans="1:8" x14ac:dyDescent="0.2">
      <c r="A406" s="154" t="s">
        <v>571</v>
      </c>
      <c r="B406" s="158" t="s">
        <v>658</v>
      </c>
      <c r="C406" s="190" t="s">
        <v>545</v>
      </c>
      <c r="D406" s="160" t="s">
        <v>205</v>
      </c>
      <c r="E406" s="166">
        <v>3</v>
      </c>
      <c r="F406" s="172"/>
      <c r="G406" s="173">
        <f t="shared" si="7"/>
        <v>0</v>
      </c>
      <c r="H406" s="173" t="s">
        <v>515</v>
      </c>
    </row>
    <row r="407" spans="1:8" ht="22.5" x14ac:dyDescent="0.2">
      <c r="A407" s="154" t="s">
        <v>572</v>
      </c>
      <c r="B407" s="158" t="s">
        <v>659</v>
      </c>
      <c r="C407" s="190" t="s">
        <v>573</v>
      </c>
      <c r="D407" s="160" t="s">
        <v>0</v>
      </c>
      <c r="E407" s="166">
        <v>142.28100000000001</v>
      </c>
      <c r="F407" s="172"/>
      <c r="G407" s="173">
        <f t="shared" si="7"/>
        <v>0</v>
      </c>
      <c r="H407" s="173" t="s">
        <v>515</v>
      </c>
    </row>
    <row r="408" spans="1:8" ht="22.5" x14ac:dyDescent="0.2">
      <c r="A408" s="154" t="s">
        <v>574</v>
      </c>
      <c r="B408" s="158" t="s">
        <v>660</v>
      </c>
      <c r="C408" s="190" t="s">
        <v>575</v>
      </c>
      <c r="D408" s="160" t="s">
        <v>0</v>
      </c>
      <c r="E408" s="166">
        <v>142.28100000000001</v>
      </c>
      <c r="F408" s="172"/>
      <c r="G408" s="173">
        <f t="shared" si="7"/>
        <v>0</v>
      </c>
      <c r="H408" s="173" t="s">
        <v>515</v>
      </c>
    </row>
    <row r="409" spans="1:8" x14ac:dyDescent="0.2">
      <c r="A409" s="306" t="s">
        <v>576</v>
      </c>
      <c r="B409" s="307"/>
      <c r="C409" s="307"/>
      <c r="D409" s="220"/>
      <c r="E409" s="220"/>
      <c r="F409" s="220"/>
      <c r="G409" s="222">
        <f>SUM(G410:G419)</f>
        <v>0</v>
      </c>
      <c r="H409" s="220"/>
    </row>
    <row r="410" spans="1:8" ht="22.5" x14ac:dyDescent="0.2">
      <c r="A410" s="154">
        <v>25</v>
      </c>
      <c r="B410" s="158" t="s">
        <v>661</v>
      </c>
      <c r="C410" s="190" t="s">
        <v>577</v>
      </c>
      <c r="D410" s="160" t="s">
        <v>578</v>
      </c>
      <c r="E410" s="166">
        <v>1</v>
      </c>
      <c r="F410" s="172"/>
      <c r="G410" s="173">
        <f t="shared" si="7"/>
        <v>0</v>
      </c>
      <c r="H410" s="173" t="s">
        <v>515</v>
      </c>
    </row>
    <row r="411" spans="1:8" x14ac:dyDescent="0.2">
      <c r="A411" s="154" t="s">
        <v>579</v>
      </c>
      <c r="B411" s="158" t="s">
        <v>662</v>
      </c>
      <c r="C411" s="190" t="s">
        <v>580</v>
      </c>
      <c r="D411" s="160" t="s">
        <v>578</v>
      </c>
      <c r="E411" s="166">
        <v>1</v>
      </c>
      <c r="F411" s="172"/>
      <c r="G411" s="173">
        <f t="shared" si="7"/>
        <v>0</v>
      </c>
      <c r="H411" s="173" t="s">
        <v>515</v>
      </c>
    </row>
    <row r="412" spans="1:8" ht="22.5" x14ac:dyDescent="0.2">
      <c r="A412" s="154" t="s">
        <v>226</v>
      </c>
      <c r="B412" s="158" t="s">
        <v>663</v>
      </c>
      <c r="C412" s="190" t="s">
        <v>581</v>
      </c>
      <c r="D412" s="160" t="s">
        <v>578</v>
      </c>
      <c r="E412" s="166">
        <v>1</v>
      </c>
      <c r="F412" s="172"/>
      <c r="G412" s="173">
        <f t="shared" si="7"/>
        <v>0</v>
      </c>
      <c r="H412" s="173" t="s">
        <v>515</v>
      </c>
    </row>
    <row r="413" spans="1:8" ht="33.75" x14ac:dyDescent="0.2">
      <c r="A413" s="154" t="s">
        <v>582</v>
      </c>
      <c r="B413" s="158" t="s">
        <v>664</v>
      </c>
      <c r="C413" s="190" t="s">
        <v>583</v>
      </c>
      <c r="D413" s="160" t="s">
        <v>578</v>
      </c>
      <c r="E413" s="166">
        <v>1</v>
      </c>
      <c r="F413" s="172"/>
      <c r="G413" s="173">
        <f t="shared" si="7"/>
        <v>0</v>
      </c>
      <c r="H413" s="173" t="s">
        <v>515</v>
      </c>
    </row>
    <row r="414" spans="1:8" ht="22.5" x14ac:dyDescent="0.2">
      <c r="A414" s="154" t="s">
        <v>584</v>
      </c>
      <c r="B414" s="158" t="s">
        <v>665</v>
      </c>
      <c r="C414" s="190" t="s">
        <v>585</v>
      </c>
      <c r="D414" s="160" t="s">
        <v>578</v>
      </c>
      <c r="E414" s="166">
        <v>1</v>
      </c>
      <c r="F414" s="172"/>
      <c r="G414" s="173">
        <f t="shared" si="7"/>
        <v>0</v>
      </c>
      <c r="H414" s="173" t="s">
        <v>515</v>
      </c>
    </row>
    <row r="415" spans="1:8" ht="22.5" x14ac:dyDescent="0.2">
      <c r="A415" s="154" t="s">
        <v>586</v>
      </c>
      <c r="B415" s="158" t="s">
        <v>666</v>
      </c>
      <c r="C415" s="190" t="s">
        <v>587</v>
      </c>
      <c r="D415" s="160" t="s">
        <v>578</v>
      </c>
      <c r="E415" s="166">
        <v>4</v>
      </c>
      <c r="F415" s="172"/>
      <c r="G415" s="173">
        <f t="shared" si="7"/>
        <v>0</v>
      </c>
      <c r="H415" s="173" t="s">
        <v>515</v>
      </c>
    </row>
    <row r="416" spans="1:8" x14ac:dyDescent="0.2">
      <c r="A416" s="154" t="s">
        <v>588</v>
      </c>
      <c r="B416" s="158" t="s">
        <v>667</v>
      </c>
      <c r="C416" s="190" t="s">
        <v>589</v>
      </c>
      <c r="D416" s="160" t="s">
        <v>578</v>
      </c>
      <c r="E416" s="166">
        <v>2</v>
      </c>
      <c r="F416" s="172"/>
      <c r="G416" s="173">
        <f t="shared" si="7"/>
        <v>0</v>
      </c>
      <c r="H416" s="173" t="s">
        <v>515</v>
      </c>
    </row>
    <row r="417" spans="1:8" x14ac:dyDescent="0.2">
      <c r="A417" s="154" t="s">
        <v>590</v>
      </c>
      <c r="B417" s="158" t="s">
        <v>668</v>
      </c>
      <c r="C417" s="190" t="s">
        <v>591</v>
      </c>
      <c r="D417" s="160" t="s">
        <v>578</v>
      </c>
      <c r="E417" s="166">
        <v>1</v>
      </c>
      <c r="F417" s="172"/>
      <c r="G417" s="173">
        <f t="shared" si="7"/>
        <v>0</v>
      </c>
      <c r="H417" s="173" t="s">
        <v>515</v>
      </c>
    </row>
    <row r="418" spans="1:8" ht="22.5" x14ac:dyDescent="0.2">
      <c r="A418" s="154" t="s">
        <v>592</v>
      </c>
      <c r="B418" s="158" t="s">
        <v>669</v>
      </c>
      <c r="C418" s="190" t="s">
        <v>593</v>
      </c>
      <c r="D418" s="160" t="s">
        <v>115</v>
      </c>
      <c r="E418" s="166">
        <v>0.115</v>
      </c>
      <c r="F418" s="172"/>
      <c r="G418" s="173">
        <f t="shared" si="7"/>
        <v>0</v>
      </c>
      <c r="H418" s="173" t="s">
        <v>515</v>
      </c>
    </row>
    <row r="419" spans="1:8" ht="22.5" x14ac:dyDescent="0.2">
      <c r="A419" s="154" t="s">
        <v>594</v>
      </c>
      <c r="B419" s="158" t="s">
        <v>670</v>
      </c>
      <c r="C419" s="190" t="s">
        <v>595</v>
      </c>
      <c r="D419" s="160" t="s">
        <v>115</v>
      </c>
      <c r="E419" s="166">
        <v>0.115</v>
      </c>
      <c r="F419" s="172"/>
      <c r="G419" s="173">
        <f t="shared" si="7"/>
        <v>0</v>
      </c>
      <c r="H419" s="173" t="s">
        <v>515</v>
      </c>
    </row>
    <row r="420" spans="1:8" x14ac:dyDescent="0.2">
      <c r="A420" s="306" t="s">
        <v>597</v>
      </c>
      <c r="B420" s="307"/>
      <c r="C420" s="307"/>
      <c r="D420" s="220"/>
      <c r="E420" s="220"/>
      <c r="F420" s="220"/>
      <c r="G420" s="222">
        <f>SUM(G421:G422)</f>
        <v>0</v>
      </c>
      <c r="H420" s="220"/>
    </row>
    <row r="421" spans="1:8" x14ac:dyDescent="0.2">
      <c r="A421" s="154" t="s">
        <v>598</v>
      </c>
      <c r="B421" s="158" t="s">
        <v>599</v>
      </c>
      <c r="C421" s="190" t="s">
        <v>600</v>
      </c>
      <c r="D421" s="160" t="s">
        <v>507</v>
      </c>
      <c r="E421" s="166">
        <v>2</v>
      </c>
      <c r="F421" s="172"/>
      <c r="G421" s="173">
        <f t="shared" si="7"/>
        <v>0</v>
      </c>
      <c r="H421" s="173" t="s">
        <v>515</v>
      </c>
    </row>
    <row r="422" spans="1:8" ht="33.75" x14ac:dyDescent="0.2">
      <c r="A422" s="181" t="s">
        <v>601</v>
      </c>
      <c r="B422" s="182" t="s">
        <v>602</v>
      </c>
      <c r="C422" s="215" t="s">
        <v>603</v>
      </c>
      <c r="D422" s="216" t="s">
        <v>507</v>
      </c>
      <c r="E422" s="217">
        <v>16</v>
      </c>
      <c r="F422" s="218"/>
      <c r="G422" s="185">
        <f t="shared" si="7"/>
        <v>0</v>
      </c>
      <c r="H422" s="185" t="s">
        <v>515</v>
      </c>
    </row>
    <row r="424" spans="1:8" x14ac:dyDescent="0.2">
      <c r="A424" s="186"/>
      <c r="B424" s="305" t="s">
        <v>640</v>
      </c>
      <c r="C424" s="305"/>
      <c r="D424" s="187"/>
      <c r="E424" s="187"/>
      <c r="F424" s="187"/>
      <c r="G424" s="189">
        <f>G420+G409+G396+G383</f>
        <v>0</v>
      </c>
      <c r="H424" s="199"/>
    </row>
    <row r="426" spans="1:8" ht="15.75" x14ac:dyDescent="0.2">
      <c r="A426" s="308" t="s">
        <v>710</v>
      </c>
      <c r="B426" s="308"/>
      <c r="C426" s="308"/>
      <c r="D426" s="308"/>
      <c r="E426" s="308"/>
      <c r="F426" s="308"/>
      <c r="G426" s="308"/>
      <c r="H426" s="308"/>
    </row>
    <row r="427" spans="1:8" x14ac:dyDescent="0.2">
      <c r="A427" s="238">
        <v>1</v>
      </c>
      <c r="B427" s="239" t="s">
        <v>712</v>
      </c>
      <c r="C427" s="240" t="s">
        <v>711</v>
      </c>
      <c r="D427" s="241" t="s">
        <v>201</v>
      </c>
      <c r="E427" s="242">
        <v>1</v>
      </c>
      <c r="F427" s="243"/>
      <c r="G427" s="244">
        <f t="shared" ref="G427" si="8">ROUND(E427*F427,2)</f>
        <v>0</v>
      </c>
      <c r="H427" s="244" t="s">
        <v>515</v>
      </c>
    </row>
    <row r="428" spans="1:8" ht="12.75" customHeight="1" x14ac:dyDescent="0.2">
      <c r="A428" s="306" t="s">
        <v>673</v>
      </c>
      <c r="B428" s="307"/>
      <c r="C428" s="307"/>
      <c r="D428" s="306"/>
      <c r="E428" s="307"/>
      <c r="F428" s="307"/>
      <c r="G428" s="219"/>
      <c r="H428" s="219"/>
    </row>
    <row r="429" spans="1:8" x14ac:dyDescent="0.2">
      <c r="A429" s="154">
        <v>2</v>
      </c>
      <c r="B429" s="158" t="s">
        <v>742</v>
      </c>
      <c r="C429" s="190" t="s">
        <v>674</v>
      </c>
      <c r="D429" s="160" t="s">
        <v>201</v>
      </c>
      <c r="E429" s="166">
        <v>3</v>
      </c>
      <c r="F429" s="172"/>
      <c r="G429" s="173">
        <f t="shared" ref="G429:G464" si="9">ROUND(E429*F429,2)</f>
        <v>0</v>
      </c>
      <c r="H429" s="173" t="s">
        <v>515</v>
      </c>
    </row>
    <row r="430" spans="1:8" x14ac:dyDescent="0.2">
      <c r="A430" s="154">
        <v>3</v>
      </c>
      <c r="B430" s="158" t="s">
        <v>713</v>
      </c>
      <c r="C430" s="190" t="s">
        <v>675</v>
      </c>
      <c r="D430" s="160" t="s">
        <v>201</v>
      </c>
      <c r="E430" s="166">
        <v>3</v>
      </c>
      <c r="F430" s="172"/>
      <c r="G430" s="173">
        <f t="shared" si="9"/>
        <v>0</v>
      </c>
      <c r="H430" s="173" t="s">
        <v>515</v>
      </c>
    </row>
    <row r="431" spans="1:8" x14ac:dyDescent="0.2">
      <c r="A431" s="154">
        <v>4</v>
      </c>
      <c r="B431" s="158" t="s">
        <v>714</v>
      </c>
      <c r="C431" s="190" t="s">
        <v>676</v>
      </c>
      <c r="D431" s="160" t="s">
        <v>166</v>
      </c>
      <c r="E431" s="166">
        <v>5</v>
      </c>
      <c r="F431" s="172"/>
      <c r="G431" s="173">
        <f t="shared" si="9"/>
        <v>0</v>
      </c>
      <c r="H431" s="173" t="s">
        <v>515</v>
      </c>
    </row>
    <row r="432" spans="1:8" x14ac:dyDescent="0.2">
      <c r="A432" s="154">
        <v>5</v>
      </c>
      <c r="B432" s="158" t="s">
        <v>715</v>
      </c>
      <c r="C432" s="190" t="s">
        <v>677</v>
      </c>
      <c r="D432" s="160" t="s">
        <v>166</v>
      </c>
      <c r="E432" s="166">
        <v>7</v>
      </c>
      <c r="F432" s="172"/>
      <c r="G432" s="173">
        <f t="shared" si="9"/>
        <v>0</v>
      </c>
      <c r="H432" s="173" t="s">
        <v>515</v>
      </c>
    </row>
    <row r="433" spans="1:8" x14ac:dyDescent="0.2">
      <c r="A433" s="154">
        <v>6</v>
      </c>
      <c r="B433" s="158" t="s">
        <v>716</v>
      </c>
      <c r="C433" s="190" t="s">
        <v>678</v>
      </c>
      <c r="D433" s="160" t="s">
        <v>166</v>
      </c>
      <c r="E433" s="166">
        <v>20</v>
      </c>
      <c r="F433" s="172"/>
      <c r="G433" s="173">
        <f t="shared" si="9"/>
        <v>0</v>
      </c>
      <c r="H433" s="173" t="s">
        <v>515</v>
      </c>
    </row>
    <row r="434" spans="1:8" ht="12.75" customHeight="1" x14ac:dyDescent="0.2">
      <c r="A434" s="306" t="s">
        <v>679</v>
      </c>
      <c r="B434" s="307"/>
      <c r="C434" s="307"/>
      <c r="D434" s="306" t="s">
        <v>509</v>
      </c>
      <c r="E434" s="307"/>
      <c r="F434" s="307">
        <v>0</v>
      </c>
      <c r="G434" s="219"/>
      <c r="H434" s="219"/>
    </row>
    <row r="435" spans="1:8" x14ac:dyDescent="0.2">
      <c r="A435" s="154">
        <v>7</v>
      </c>
      <c r="B435" s="158" t="s">
        <v>717</v>
      </c>
      <c r="C435" s="190" t="s">
        <v>680</v>
      </c>
      <c r="D435" s="160" t="s">
        <v>166</v>
      </c>
      <c r="E435" s="166">
        <v>20</v>
      </c>
      <c r="F435" s="172"/>
      <c r="G435" s="173">
        <f t="shared" si="9"/>
        <v>0</v>
      </c>
      <c r="H435" s="173" t="s">
        <v>515</v>
      </c>
    </row>
    <row r="436" spans="1:8" x14ac:dyDescent="0.2">
      <c r="A436" s="154">
        <v>8</v>
      </c>
      <c r="B436" s="158" t="s">
        <v>718</v>
      </c>
      <c r="C436" s="190" t="s">
        <v>681</v>
      </c>
      <c r="D436" s="160" t="s">
        <v>166</v>
      </c>
      <c r="E436" s="166">
        <v>40</v>
      </c>
      <c r="F436" s="172"/>
      <c r="G436" s="173">
        <f t="shared" si="9"/>
        <v>0</v>
      </c>
      <c r="H436" s="173" t="s">
        <v>515</v>
      </c>
    </row>
    <row r="437" spans="1:8" x14ac:dyDescent="0.2">
      <c r="A437" s="154">
        <v>9</v>
      </c>
      <c r="B437" s="158" t="s">
        <v>719</v>
      </c>
      <c r="C437" s="190" t="s">
        <v>682</v>
      </c>
      <c r="D437" s="160" t="s">
        <v>166</v>
      </c>
      <c r="E437" s="166">
        <v>25</v>
      </c>
      <c r="F437" s="172"/>
      <c r="G437" s="173">
        <f t="shared" si="9"/>
        <v>0</v>
      </c>
      <c r="H437" s="173" t="s">
        <v>515</v>
      </c>
    </row>
    <row r="438" spans="1:8" x14ac:dyDescent="0.2">
      <c r="A438" s="154">
        <v>10</v>
      </c>
      <c r="B438" s="158" t="s">
        <v>720</v>
      </c>
      <c r="C438" s="190" t="s">
        <v>683</v>
      </c>
      <c r="D438" s="160" t="s">
        <v>166</v>
      </c>
      <c r="E438" s="166">
        <v>3</v>
      </c>
      <c r="F438" s="172"/>
      <c r="G438" s="173">
        <f t="shared" si="9"/>
        <v>0</v>
      </c>
      <c r="H438" s="173" t="s">
        <v>515</v>
      </c>
    </row>
    <row r="439" spans="1:8" x14ac:dyDescent="0.2">
      <c r="A439" s="154">
        <v>11</v>
      </c>
      <c r="B439" s="158" t="s">
        <v>721</v>
      </c>
      <c r="C439" s="190" t="s">
        <v>684</v>
      </c>
      <c r="D439" s="160" t="s">
        <v>201</v>
      </c>
      <c r="E439" s="166">
        <v>2</v>
      </c>
      <c r="F439" s="172"/>
      <c r="G439" s="173">
        <f t="shared" si="9"/>
        <v>0</v>
      </c>
      <c r="H439" s="173" t="s">
        <v>515</v>
      </c>
    </row>
    <row r="440" spans="1:8" x14ac:dyDescent="0.2">
      <c r="A440" s="154">
        <v>12</v>
      </c>
      <c r="B440" s="158" t="s">
        <v>722</v>
      </c>
      <c r="C440" s="190" t="s">
        <v>685</v>
      </c>
      <c r="D440" s="160" t="s">
        <v>201</v>
      </c>
      <c r="E440" s="166">
        <v>2</v>
      </c>
      <c r="F440" s="172"/>
      <c r="G440" s="173">
        <f t="shared" si="9"/>
        <v>0</v>
      </c>
      <c r="H440" s="173" t="s">
        <v>515</v>
      </c>
    </row>
    <row r="441" spans="1:8" ht="12.75" customHeight="1" x14ac:dyDescent="0.2">
      <c r="A441" s="306" t="s">
        <v>686</v>
      </c>
      <c r="B441" s="307"/>
      <c r="C441" s="307"/>
      <c r="D441" s="306"/>
      <c r="E441" s="307"/>
      <c r="F441" s="307"/>
      <c r="G441" s="219"/>
      <c r="H441" s="219"/>
    </row>
    <row r="442" spans="1:8" x14ac:dyDescent="0.2">
      <c r="A442" s="154">
        <v>13</v>
      </c>
      <c r="B442" s="158" t="s">
        <v>723</v>
      </c>
      <c r="C442" s="190" t="s">
        <v>687</v>
      </c>
      <c r="D442" s="160" t="s">
        <v>201</v>
      </c>
      <c r="E442" s="166">
        <v>12</v>
      </c>
      <c r="F442" s="172"/>
      <c r="G442" s="173">
        <f t="shared" si="9"/>
        <v>0</v>
      </c>
      <c r="H442" s="173" t="s">
        <v>515</v>
      </c>
    </row>
    <row r="443" spans="1:8" x14ac:dyDescent="0.2">
      <c r="A443" s="154">
        <v>14</v>
      </c>
      <c r="B443" s="158" t="s">
        <v>724</v>
      </c>
      <c r="C443" s="190" t="s">
        <v>688</v>
      </c>
      <c r="D443" s="160" t="s">
        <v>201</v>
      </c>
      <c r="E443" s="166">
        <v>10</v>
      </c>
      <c r="F443" s="172"/>
      <c r="G443" s="173">
        <f t="shared" si="9"/>
        <v>0</v>
      </c>
      <c r="H443" s="173" t="s">
        <v>515</v>
      </c>
    </row>
    <row r="444" spans="1:8" ht="12.75" customHeight="1" x14ac:dyDescent="0.2">
      <c r="A444" s="306" t="s">
        <v>689</v>
      </c>
      <c r="B444" s="307"/>
      <c r="C444" s="307"/>
      <c r="D444" s="306" t="s">
        <v>509</v>
      </c>
      <c r="E444" s="307"/>
      <c r="F444" s="307">
        <v>0</v>
      </c>
      <c r="G444" s="219"/>
      <c r="H444" s="219"/>
    </row>
    <row r="445" spans="1:8" x14ac:dyDescent="0.2">
      <c r="A445" s="154">
        <v>15</v>
      </c>
      <c r="B445" s="158" t="s">
        <v>725</v>
      </c>
      <c r="C445" s="190" t="s">
        <v>690</v>
      </c>
      <c r="D445" s="160" t="s">
        <v>201</v>
      </c>
      <c r="E445" s="166">
        <v>22</v>
      </c>
      <c r="F445" s="172"/>
      <c r="G445" s="173">
        <f t="shared" si="9"/>
        <v>0</v>
      </c>
      <c r="H445" s="173" t="s">
        <v>515</v>
      </c>
    </row>
    <row r="446" spans="1:8" x14ac:dyDescent="0.2">
      <c r="A446" s="154">
        <v>16</v>
      </c>
      <c r="B446" s="158" t="s">
        <v>726</v>
      </c>
      <c r="C446" s="190" t="s">
        <v>691</v>
      </c>
      <c r="D446" s="160" t="s">
        <v>201</v>
      </c>
      <c r="E446" s="166">
        <v>50</v>
      </c>
      <c r="F446" s="172"/>
      <c r="G446" s="173">
        <f t="shared" si="9"/>
        <v>0</v>
      </c>
      <c r="H446" s="173" t="s">
        <v>515</v>
      </c>
    </row>
    <row r="447" spans="1:8" ht="12.75" customHeight="1" x14ac:dyDescent="0.2">
      <c r="A447" s="306" t="s">
        <v>692</v>
      </c>
      <c r="B447" s="307"/>
      <c r="C447" s="307"/>
      <c r="D447" s="306" t="s">
        <v>509</v>
      </c>
      <c r="E447" s="307"/>
      <c r="F447" s="307">
        <v>0</v>
      </c>
      <c r="G447" s="219"/>
      <c r="H447" s="219"/>
    </row>
    <row r="448" spans="1:8" x14ac:dyDescent="0.2">
      <c r="A448" s="154">
        <v>17</v>
      </c>
      <c r="B448" s="158" t="s">
        <v>727</v>
      </c>
      <c r="C448" s="190" t="s">
        <v>693</v>
      </c>
      <c r="D448" s="160" t="s">
        <v>201</v>
      </c>
      <c r="E448" s="166">
        <v>1</v>
      </c>
      <c r="F448" s="172"/>
      <c r="G448" s="173">
        <f t="shared" si="9"/>
        <v>0</v>
      </c>
      <c r="H448" s="173" t="s">
        <v>515</v>
      </c>
    </row>
    <row r="449" spans="1:8" ht="12.75" customHeight="1" x14ac:dyDescent="0.2">
      <c r="A449" s="306" t="s">
        <v>694</v>
      </c>
      <c r="B449" s="307"/>
      <c r="C449" s="307"/>
      <c r="D449" s="306" t="s">
        <v>509</v>
      </c>
      <c r="E449" s="307"/>
      <c r="F449" s="307">
        <v>0</v>
      </c>
      <c r="G449" s="219"/>
      <c r="H449" s="219"/>
    </row>
    <row r="450" spans="1:8" x14ac:dyDescent="0.2">
      <c r="A450" s="154">
        <v>18</v>
      </c>
      <c r="B450" s="158" t="s">
        <v>728</v>
      </c>
      <c r="C450" s="190" t="s">
        <v>695</v>
      </c>
      <c r="D450" s="160" t="s">
        <v>201</v>
      </c>
      <c r="E450" s="166">
        <v>2</v>
      </c>
      <c r="F450" s="172"/>
      <c r="G450" s="173">
        <f t="shared" si="9"/>
        <v>0</v>
      </c>
      <c r="H450" s="173" t="s">
        <v>515</v>
      </c>
    </row>
    <row r="451" spans="1:8" ht="12.75" customHeight="1" x14ac:dyDescent="0.2">
      <c r="A451" s="306" t="s">
        <v>743</v>
      </c>
      <c r="B451" s="307"/>
      <c r="C451" s="307"/>
      <c r="D451" s="306" t="s">
        <v>509</v>
      </c>
      <c r="E451" s="307"/>
      <c r="F451" s="307">
        <v>0</v>
      </c>
      <c r="G451" s="219"/>
      <c r="H451" s="219"/>
    </row>
    <row r="452" spans="1:8" x14ac:dyDescent="0.2">
      <c r="A452" s="154">
        <v>19</v>
      </c>
      <c r="B452" s="158" t="s">
        <v>729</v>
      </c>
      <c r="C452" s="190" t="s">
        <v>696</v>
      </c>
      <c r="D452" s="160" t="s">
        <v>697</v>
      </c>
      <c r="E452" s="166">
        <v>3</v>
      </c>
      <c r="F452" s="172"/>
      <c r="G452" s="173">
        <f t="shared" si="9"/>
        <v>0</v>
      </c>
      <c r="H452" s="173" t="s">
        <v>515</v>
      </c>
    </row>
    <row r="453" spans="1:8" x14ac:dyDescent="0.2">
      <c r="A453" s="154">
        <v>20</v>
      </c>
      <c r="B453" s="158" t="s">
        <v>730</v>
      </c>
      <c r="C453" s="190" t="s">
        <v>698</v>
      </c>
      <c r="D453" s="160" t="s">
        <v>697</v>
      </c>
      <c r="E453" s="166">
        <v>1</v>
      </c>
      <c r="F453" s="172"/>
      <c r="G453" s="173">
        <f t="shared" si="9"/>
        <v>0</v>
      </c>
      <c r="H453" s="173" t="s">
        <v>515</v>
      </c>
    </row>
    <row r="454" spans="1:8" x14ac:dyDescent="0.2">
      <c r="A454" s="154">
        <v>21</v>
      </c>
      <c r="B454" s="158" t="s">
        <v>731</v>
      </c>
      <c r="C454" s="190" t="s">
        <v>699</v>
      </c>
      <c r="D454" s="160" t="s">
        <v>697</v>
      </c>
      <c r="E454" s="166">
        <v>1</v>
      </c>
      <c r="F454" s="172"/>
      <c r="G454" s="173">
        <f t="shared" si="9"/>
        <v>0</v>
      </c>
      <c r="H454" s="173" t="s">
        <v>515</v>
      </c>
    </row>
    <row r="455" spans="1:8" x14ac:dyDescent="0.2">
      <c r="A455" s="154">
        <v>22</v>
      </c>
      <c r="B455" s="158" t="s">
        <v>732</v>
      </c>
      <c r="C455" s="190" t="s">
        <v>700</v>
      </c>
      <c r="D455" s="160" t="s">
        <v>697</v>
      </c>
      <c r="E455" s="166">
        <v>2</v>
      </c>
      <c r="F455" s="172"/>
      <c r="G455" s="173">
        <f t="shared" si="9"/>
        <v>0</v>
      </c>
      <c r="H455" s="173" t="s">
        <v>515</v>
      </c>
    </row>
    <row r="456" spans="1:8" x14ac:dyDescent="0.2">
      <c r="A456" s="154">
        <v>23</v>
      </c>
      <c r="B456" s="158" t="s">
        <v>733</v>
      </c>
      <c r="C456" s="190" t="s">
        <v>701</v>
      </c>
      <c r="D456" s="160" t="s">
        <v>697</v>
      </c>
      <c r="E456" s="166">
        <v>1</v>
      </c>
      <c r="F456" s="172"/>
      <c r="G456" s="173">
        <f t="shared" si="9"/>
        <v>0</v>
      </c>
      <c r="H456" s="173" t="s">
        <v>515</v>
      </c>
    </row>
    <row r="457" spans="1:8" x14ac:dyDescent="0.2">
      <c r="A457" s="154">
        <v>24</v>
      </c>
      <c r="B457" s="158" t="s">
        <v>734</v>
      </c>
      <c r="C457" s="190" t="s">
        <v>702</v>
      </c>
      <c r="D457" s="160" t="s">
        <v>697</v>
      </c>
      <c r="E457" s="166">
        <v>1</v>
      </c>
      <c r="F457" s="172"/>
      <c r="G457" s="173">
        <f t="shared" si="9"/>
        <v>0</v>
      </c>
      <c r="H457" s="173" t="s">
        <v>515</v>
      </c>
    </row>
    <row r="458" spans="1:8" x14ac:dyDescent="0.2">
      <c r="A458" s="154">
        <v>25</v>
      </c>
      <c r="B458" s="158" t="s">
        <v>735</v>
      </c>
      <c r="C458" s="190" t="s">
        <v>703</v>
      </c>
      <c r="D458" s="160" t="s">
        <v>697</v>
      </c>
      <c r="E458" s="166">
        <v>2</v>
      </c>
      <c r="F458" s="172"/>
      <c r="G458" s="173">
        <f t="shared" si="9"/>
        <v>0</v>
      </c>
      <c r="H458" s="173" t="s">
        <v>515</v>
      </c>
    </row>
    <row r="459" spans="1:8" x14ac:dyDescent="0.2">
      <c r="A459" s="154">
        <v>26</v>
      </c>
      <c r="B459" s="158" t="s">
        <v>736</v>
      </c>
      <c r="C459" s="190" t="s">
        <v>704</v>
      </c>
      <c r="D459" s="160" t="s">
        <v>697</v>
      </c>
      <c r="E459" s="166">
        <v>1</v>
      </c>
      <c r="F459" s="172"/>
      <c r="G459" s="173">
        <f t="shared" si="9"/>
        <v>0</v>
      </c>
      <c r="H459" s="173" t="s">
        <v>515</v>
      </c>
    </row>
    <row r="460" spans="1:8" ht="12.75" customHeight="1" x14ac:dyDescent="0.2">
      <c r="A460" s="306" t="s">
        <v>705</v>
      </c>
      <c r="B460" s="307"/>
      <c r="C460" s="307"/>
      <c r="D460" s="306" t="s">
        <v>509</v>
      </c>
      <c r="E460" s="307"/>
      <c r="F460" s="307">
        <v>0</v>
      </c>
      <c r="G460" s="219"/>
      <c r="H460" s="219"/>
    </row>
    <row r="461" spans="1:8" x14ac:dyDescent="0.2">
      <c r="A461" s="154">
        <v>27</v>
      </c>
      <c r="B461" s="158" t="s">
        <v>737</v>
      </c>
      <c r="C461" s="190" t="s">
        <v>706</v>
      </c>
      <c r="D461" s="160" t="s">
        <v>697</v>
      </c>
      <c r="E461" s="166">
        <v>2</v>
      </c>
      <c r="F461" s="172"/>
      <c r="G461" s="173">
        <f t="shared" si="9"/>
        <v>0</v>
      </c>
      <c r="H461" s="173" t="s">
        <v>515</v>
      </c>
    </row>
    <row r="462" spans="1:8" x14ac:dyDescent="0.2">
      <c r="A462" s="154">
        <v>28</v>
      </c>
      <c r="B462" s="158" t="s">
        <v>738</v>
      </c>
      <c r="C462" s="190" t="s">
        <v>707</v>
      </c>
      <c r="D462" s="160" t="s">
        <v>697</v>
      </c>
      <c r="E462" s="166">
        <v>2</v>
      </c>
      <c r="F462" s="172"/>
      <c r="G462" s="173">
        <f t="shared" si="9"/>
        <v>0</v>
      </c>
      <c r="H462" s="173" t="s">
        <v>515</v>
      </c>
    </row>
    <row r="463" spans="1:8" ht="12.75" customHeight="1" x14ac:dyDescent="0.2">
      <c r="A463" s="306" t="s">
        <v>744</v>
      </c>
      <c r="B463" s="307"/>
      <c r="C463" s="307"/>
      <c r="D463" s="306" t="s">
        <v>509</v>
      </c>
      <c r="E463" s="307"/>
      <c r="F463" s="307">
        <v>0</v>
      </c>
      <c r="G463" s="219"/>
      <c r="H463" s="219"/>
    </row>
    <row r="464" spans="1:8" x14ac:dyDescent="0.2">
      <c r="A464" s="154">
        <v>29</v>
      </c>
      <c r="B464" s="158" t="s">
        <v>739</v>
      </c>
      <c r="C464" s="190" t="s">
        <v>708</v>
      </c>
      <c r="D464" s="160" t="s">
        <v>697</v>
      </c>
      <c r="E464" s="166">
        <v>6</v>
      </c>
      <c r="F464" s="172"/>
      <c r="G464" s="173">
        <f t="shared" si="9"/>
        <v>0</v>
      </c>
      <c r="H464" s="173" t="s">
        <v>515</v>
      </c>
    </row>
    <row r="465" spans="1:8" x14ac:dyDescent="0.2">
      <c r="A465" s="181">
        <v>30</v>
      </c>
      <c r="B465" s="182" t="s">
        <v>741</v>
      </c>
      <c r="C465" s="215" t="s">
        <v>709</v>
      </c>
      <c r="D465" s="216" t="s">
        <v>136</v>
      </c>
      <c r="E465" s="217">
        <v>1</v>
      </c>
      <c r="F465" s="218"/>
      <c r="G465" s="185">
        <f t="shared" ref="G465" si="10">ROUND(E465*F465,2)</f>
        <v>0</v>
      </c>
      <c r="H465" s="185" t="s">
        <v>515</v>
      </c>
    </row>
    <row r="466" spans="1:8" s="224" customFormat="1" ht="14.25" x14ac:dyDescent="0.2">
      <c r="B466" s="236"/>
      <c r="C466" s="237"/>
    </row>
    <row r="467" spans="1:8" x14ac:dyDescent="0.2">
      <c r="A467" s="186"/>
      <c r="B467" s="305" t="s">
        <v>740</v>
      </c>
      <c r="C467" s="305"/>
      <c r="D467" s="187"/>
      <c r="E467" s="187"/>
      <c r="F467" s="187"/>
      <c r="G467" s="189">
        <f>SUM(G427:G466)</f>
        <v>0</v>
      </c>
      <c r="H467" s="199"/>
    </row>
  </sheetData>
  <mergeCells count="39">
    <mergeCell ref="B3:H3"/>
    <mergeCell ref="B2:H2"/>
    <mergeCell ref="A1:H1"/>
    <mergeCell ref="C4:G4"/>
    <mergeCell ref="D361:F361"/>
    <mergeCell ref="B358:C358"/>
    <mergeCell ref="A360:H360"/>
    <mergeCell ref="A361:C361"/>
    <mergeCell ref="H7:H8"/>
    <mergeCell ref="B379:C379"/>
    <mergeCell ref="A382:H382"/>
    <mergeCell ref="A372:C372"/>
    <mergeCell ref="A365:C365"/>
    <mergeCell ref="D365:F365"/>
    <mergeCell ref="A383:C383"/>
    <mergeCell ref="A396:C396"/>
    <mergeCell ref="A409:C409"/>
    <mergeCell ref="A420:C420"/>
    <mergeCell ref="B424:C424"/>
    <mergeCell ref="A426:H426"/>
    <mergeCell ref="A428:C428"/>
    <mergeCell ref="A441:C441"/>
    <mergeCell ref="A444:C444"/>
    <mergeCell ref="A447:C447"/>
    <mergeCell ref="D447:F447"/>
    <mergeCell ref="A451:C451"/>
    <mergeCell ref="D451:F451"/>
    <mergeCell ref="D449:F449"/>
    <mergeCell ref="A449:C449"/>
    <mergeCell ref="D428:F428"/>
    <mergeCell ref="A434:C434"/>
    <mergeCell ref="D434:F434"/>
    <mergeCell ref="D441:F441"/>
    <mergeCell ref="D444:F444"/>
    <mergeCell ref="B467:C467"/>
    <mergeCell ref="D463:F463"/>
    <mergeCell ref="A460:C460"/>
    <mergeCell ref="A463:C463"/>
    <mergeCell ref="D460:F460"/>
  </mergeCells>
  <conditionalFormatting sqref="H1:H29 H31:H37 H39:H51 H53:H76 H78:H79 H81:H86 H88:H95 H97:H114 H116:H117 H119:H122 H124:H149 H151:H173 H175:H176 H178:H215 H217:H221 H223:H240 H242:H249 H251:H261 H263:H264 H266:H284 H286:H287 H289:H342 H351:H357 H344:H349 H359 H378 H380:H381 H423 H425 H466 H450 H452:H459 H461:H462 H464 H468:H65521">
    <cfRule type="cellIs" dxfId="22" priority="35" stopIfTrue="1" operator="equal">
      <formula>0</formula>
    </cfRule>
  </conditionalFormatting>
  <conditionalFormatting sqref="H362">
    <cfRule type="cellIs" dxfId="21" priority="33" stopIfTrue="1" operator="equal">
      <formula>0</formula>
    </cfRule>
  </conditionalFormatting>
  <conditionalFormatting sqref="H363">
    <cfRule type="cellIs" dxfId="20" priority="32" stopIfTrue="1" operator="equal">
      <formula>0</formula>
    </cfRule>
  </conditionalFormatting>
  <conditionalFormatting sqref="H364">
    <cfRule type="cellIs" dxfId="19" priority="31" stopIfTrue="1" operator="equal">
      <formula>0</formula>
    </cfRule>
  </conditionalFormatting>
  <conditionalFormatting sqref="H366">
    <cfRule type="cellIs" dxfId="18" priority="30" stopIfTrue="1" operator="equal">
      <formula>0</formula>
    </cfRule>
  </conditionalFormatting>
  <conditionalFormatting sqref="H377">
    <cfRule type="cellIs" dxfId="17" priority="29" stopIfTrue="1" operator="equal">
      <formula>0</formula>
    </cfRule>
  </conditionalFormatting>
  <conditionalFormatting sqref="H376">
    <cfRule type="cellIs" dxfId="16" priority="28" stopIfTrue="1" operator="equal">
      <formula>0</formula>
    </cfRule>
  </conditionalFormatting>
  <conditionalFormatting sqref="H375">
    <cfRule type="cellIs" dxfId="15" priority="27" stopIfTrue="1" operator="equal">
      <formula>0</formula>
    </cfRule>
  </conditionalFormatting>
  <conditionalFormatting sqref="H374">
    <cfRule type="cellIs" dxfId="14" priority="26" stopIfTrue="1" operator="equal">
      <formula>0</formula>
    </cfRule>
  </conditionalFormatting>
  <conditionalFormatting sqref="H367">
    <cfRule type="cellIs" dxfId="13" priority="20" stopIfTrue="1" operator="equal">
      <formula>0</formula>
    </cfRule>
  </conditionalFormatting>
  <conditionalFormatting sqref="H371 H373">
    <cfRule type="cellIs" dxfId="12" priority="24" stopIfTrue="1" operator="equal">
      <formula>0</formula>
    </cfRule>
  </conditionalFormatting>
  <conditionalFormatting sqref="H370">
    <cfRule type="cellIs" dxfId="11" priority="23" stopIfTrue="1" operator="equal">
      <formula>0</formula>
    </cfRule>
  </conditionalFormatting>
  <conditionalFormatting sqref="H369">
    <cfRule type="cellIs" dxfId="10" priority="22" stopIfTrue="1" operator="equal">
      <formula>0</formula>
    </cfRule>
  </conditionalFormatting>
  <conditionalFormatting sqref="H368">
    <cfRule type="cellIs" dxfId="9" priority="21" stopIfTrue="1" operator="equal">
      <formula>0</formula>
    </cfRule>
  </conditionalFormatting>
  <conditionalFormatting sqref="H384">
    <cfRule type="cellIs" dxfId="8" priority="18" stopIfTrue="1" operator="equal">
      <formula>0</formula>
    </cfRule>
  </conditionalFormatting>
  <conditionalFormatting sqref="H385">
    <cfRule type="cellIs" dxfId="7" priority="17" stopIfTrue="1" operator="equal">
      <formula>0</formula>
    </cfRule>
  </conditionalFormatting>
  <conditionalFormatting sqref="H386:H395">
    <cfRule type="cellIs" dxfId="6" priority="16" stopIfTrue="1" operator="equal">
      <formula>0</formula>
    </cfRule>
  </conditionalFormatting>
  <conditionalFormatting sqref="H421:H422">
    <cfRule type="cellIs" dxfId="5" priority="5" stopIfTrue="1" operator="equal">
      <formula>0</formula>
    </cfRule>
  </conditionalFormatting>
  <conditionalFormatting sqref="H397:H408">
    <cfRule type="cellIs" dxfId="4" priority="9" stopIfTrue="1" operator="equal">
      <formula>0</formula>
    </cfRule>
  </conditionalFormatting>
  <conditionalFormatting sqref="H410:H419">
    <cfRule type="cellIs" dxfId="3" priority="7" stopIfTrue="1" operator="equal">
      <formula>0</formula>
    </cfRule>
  </conditionalFormatting>
  <conditionalFormatting sqref="H427">
    <cfRule type="cellIs" dxfId="2" priority="3" stopIfTrue="1" operator="equal">
      <formula>0</formula>
    </cfRule>
  </conditionalFormatting>
  <conditionalFormatting sqref="H429:H433 H435:H440 H442:H443 H445:H446 H448">
    <cfRule type="cellIs" dxfId="1" priority="2" stopIfTrue="1" operator="equal">
      <formula>0</formula>
    </cfRule>
  </conditionalFormatting>
  <conditionalFormatting sqref="H465">
    <cfRule type="cellIs" dxfId="0" priority="1" stopIfTrue="1" operator="equal">
      <formula>0</formula>
    </cfRule>
  </conditionalFormatting>
  <pageMargins left="0.59055118110236204" right="0.39370078740157499" top="0.78740157499999996" bottom="0.78740157499999996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43</vt:i4>
      </vt:variant>
    </vt:vector>
  </HeadingPairs>
  <TitlesOfParts>
    <vt:vector size="47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Stavba!SazbaDPH2</vt:lpstr>
      <vt:lpstr>Vypracoval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Vacek, Jaroslav (VOLKE MLADA BOLESLAV spol. s r.o.)</cp:lastModifiedBy>
  <cp:lastPrinted>2019-04-04T09:01:11Z</cp:lastPrinted>
  <dcterms:created xsi:type="dcterms:W3CDTF">2009-04-08T07:15:50Z</dcterms:created>
  <dcterms:modified xsi:type="dcterms:W3CDTF">2019-04-04T09:01:59Z</dcterms:modified>
</cp:coreProperties>
</file>